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80" activeTab="0"/>
  </bookViews>
  <sheets>
    <sheet name="49" sheetId="1" r:id="rId1"/>
    <sheet name="2" sheetId="2" r:id="rId2"/>
    <sheet name="3" sheetId="3" r:id="rId3"/>
    <sheet name="4" sheetId="4" r:id="rId4"/>
    <sheet name="6" sheetId="5" r:id="rId5"/>
    <sheet name="7" sheetId="6" r:id="rId6"/>
  </sheets>
  <externalReferences>
    <externalReference r:id="rId9"/>
  </externalReference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xlnm.Print_Titles" localSheetId="1">'2'!$5:$5</definedName>
    <definedName name="_xlnm.Print_Titles" localSheetId="2">'3'!$5:$5</definedName>
    <definedName name="_xlnm.Print_Titles" localSheetId="3">'4'!$5:$5</definedName>
    <definedName name="_xlnm.Print_Titles" localSheetId="0">'49'!$5:$5</definedName>
    <definedName name="_xlnm.Print_Titles" localSheetId="4">'6'!$5:$5</definedName>
    <definedName name="_xlnm.Print_Titles" localSheetId="5">'7'!$5:$5</definedName>
    <definedName name="_xlnm.Print_Area" localSheetId="1">'2'!$A$1:$M$152</definedName>
    <definedName name="_xlnm.Print_Area" localSheetId="2">'3'!$A$1:$M$152</definedName>
    <definedName name="_xlnm.Print_Area" localSheetId="3">'4'!$A$1:$M$152</definedName>
    <definedName name="_xlnm.Print_Area" localSheetId="0">'49'!$A$1:$M$68</definedName>
    <definedName name="_xlnm.Print_Area" localSheetId="4">'6'!$A$1:$M$152</definedName>
    <definedName name="_xlnm.Print_Area" localSheetId="5">'7'!$A$1:$M$152</definedName>
    <definedName name="Oblast_tisku_MIž" localSheetId="1">'2'!$A$5:$M$153</definedName>
    <definedName name="Oblast_tisku_MIž" localSheetId="2">'3'!$A$5:$M$153</definedName>
    <definedName name="Oblast_tisku_MIž" localSheetId="3">'4'!$A$5:$M$153</definedName>
    <definedName name="Oblast_tisku_MIž" localSheetId="0">'49'!$A$5:$M$69</definedName>
    <definedName name="Oblast_tisku_MIž" localSheetId="4">'6'!$A$5:$M$153</definedName>
    <definedName name="Oblast_tisku_MIž" localSheetId="5">'7'!$A$5:$M$153</definedName>
    <definedName name="TABULKA_1" localSheetId="1">'2'!$A$5:$M$153</definedName>
    <definedName name="TABULKA_1" localSheetId="2">'3'!$A$5:$M$153</definedName>
    <definedName name="TABULKA_1" localSheetId="3">'4'!$A$5:$M$153</definedName>
    <definedName name="TABULKA_1" localSheetId="0">'49'!$A$5:$M$69</definedName>
    <definedName name="TABULKA_1" localSheetId="4">'6'!$A$5:$M$153</definedName>
    <definedName name="TABULKA_1" localSheetId="5">'7'!$A$5:$M$153</definedName>
    <definedName name="TABULKA_1">#REF!</definedName>
    <definedName name="TABULKA_2" localSheetId="1">#REF!</definedName>
    <definedName name="TABULKA_2" localSheetId="2">#REF!</definedName>
    <definedName name="TABULKA_2" localSheetId="3">#REF!</definedName>
    <definedName name="TABULKA_2" localSheetId="0">#REF!</definedName>
    <definedName name="TABULKA_2" localSheetId="4">#REF!</definedName>
    <definedName name="TABULKA_2" localSheetId="5">#REF!</definedName>
    <definedName name="TABULKA_2">#REF!</definedName>
    <definedName name="VSTUPY_1" localSheetId="1">#REF!</definedName>
    <definedName name="VSTUPY_1" localSheetId="2">#REF!</definedName>
    <definedName name="VSTUPY_1" localSheetId="3">#REF!</definedName>
    <definedName name="VSTUPY_1" localSheetId="0">#REF!</definedName>
    <definedName name="VSTUPY_1" localSheetId="4">#REF!</definedName>
    <definedName name="VSTUPY_1" localSheetId="5">#REF!</definedName>
    <definedName name="VSTUPY_1">#REF!</definedName>
    <definedName name="VSTUPY_2" localSheetId="1">#REF!</definedName>
    <definedName name="VSTUPY_2" localSheetId="2">#REF!</definedName>
    <definedName name="VSTUPY_2" localSheetId="3">#REF!</definedName>
    <definedName name="VSTUPY_2" localSheetId="0">#REF!</definedName>
    <definedName name="VSTUPY_2" localSheetId="4">#REF!</definedName>
    <definedName name="VSTUPY_2" localSheetId="5">#REF!</definedName>
    <definedName name="VSTUPY_2">#REF!</definedName>
  </definedNames>
  <calcPr fullCalcOnLoad="1"/>
</workbook>
</file>

<file path=xl/comments2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4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5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6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<sst xmlns="http://schemas.openxmlformats.org/spreadsheetml/2006/main" count="544" uniqueCount="109">
  <si>
    <t>ISPROFIN</t>
  </si>
  <si>
    <t>Schválené parametry programu</t>
  </si>
  <si>
    <t>P49</t>
  </si>
  <si>
    <t xml:space="preserve"> Program vedený v ISPROFIN pod evidenčním číslem :</t>
  </si>
  <si>
    <t xml:space="preserve"> Název programu :</t>
  </si>
  <si>
    <t xml:space="preserve">  Kód priority  :</t>
  </si>
  <si>
    <t xml:space="preserve"> Správce :</t>
  </si>
  <si>
    <t xml:space="preserve">  IČO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</si>
  <si>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</si>
  <si>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</si>
  <si>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</si>
  <si>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</si>
  <si>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</si>
  <si>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</si>
  <si>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</si>
  <si>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</si>
  <si>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</si>
  <si>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>MAX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</si>
  <si>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</si>
  <si>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</si>
  <si>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</si>
  <si>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</si>
  <si>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</si>
  <si>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</si>
  <si>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</si>
  <si>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</si>
  <si>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</si>
  <si>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</si>
  <si>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</si>
  <si>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</si>
  <si>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</si>
  <si>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</si>
  <si>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PP6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</si>
  <si>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</si>
  <si>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</si>
  <si>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</si>
  <si>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</si>
  <si>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</si>
  <si>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</si>
  <si>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</si>
  <si>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</si>
  <si>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</si>
  <si>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</si>
  <si>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</si>
  <si>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</si>
  <si>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</si>
  <si>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</si>
  <si>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</si>
  <si>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>MIN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</si>
  <si>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</si>
  <si>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</si>
  <si>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</si>
  <si>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(úhrada nákladů úvěrů přijatých ČR)</t>
  </si>
  <si>
    <t xml:space="preserve"> Rozpočet kapitoly VPS (úhrada nákladů úvěrů přijatých ČMZRB)</t>
  </si>
  <si>
    <t xml:space="preserve"> Jiné zdroje na krytí výdajů státního rozpočtu v ř.4939 </t>
  </si>
  <si>
    <t xml:space="preserve"> Zdroje řízené Ministerstvem financí (součet ř. 4941 až 4949)</t>
  </si>
  <si>
    <t xml:space="preserve">  Pozn.:</t>
  </si>
  <si>
    <t xml:space="preserve">*) Závaznost ukazatele vyjádřená jako MAX = maximální hodnota, nebo MIN = minimální hodnota, nebo tolerančním </t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</si>
  <si>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</si>
  <si>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</si>
  <si>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</si>
  <si>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>P</t>
  </si>
  <si>
    <t xml:space="preserve"> Podprogram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</si>
  <si>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</si>
  <si>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</si>
  <si>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</si>
  <si>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</si>
  <si>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</si>
  <si>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</si>
  <si>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</si>
  <si>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</si>
  <si>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</si>
  <si>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</si>
  <si>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</si>
  <si>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</si>
  <si>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</si>
  <si>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</si>
  <si>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</si>
  <si>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</si>
  <si>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</si>
  <si>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</si>
  <si>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</si>
  <si>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</si>
  <si>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</si>
  <si>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</si>
  <si>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</si>
  <si>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</si>
  <si>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</si>
  <si>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</si>
  <si>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 xml:space="preserve"> Podíl dotací ze stát.rozpočtu poskytnutých z rozpočtu kapitoly</t>
  </si>
  <si>
    <t>%</t>
  </si>
  <si>
    <t xml:space="preserve"> Podíl dotací poskytnutých ze SFDI</t>
  </si>
  <si>
    <t xml:space="preserve"> Dopravní intenzita v roce 2008</t>
  </si>
  <si>
    <t>vozidel/den</t>
  </si>
  <si>
    <t xml:space="preserve"> Vnitřní výnosové procento (IRR)</t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</si>
  <si>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</si>
  <si>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</si>
  <si>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</si>
  <si>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</si>
  <si>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>TP(10;10)</t>
  </si>
  <si>
    <t>Příloha</t>
  </si>
  <si>
    <t>k usnesení vlády</t>
  </si>
  <si>
    <t>ze dne</t>
  </si>
  <si>
    <t>č.</t>
  </si>
  <si>
    <t>P ř í l o h a</t>
  </si>
  <si>
    <t xml:space="preserve">k usnesení vlády </t>
  </si>
  <si>
    <t xml:space="preserve"> 26. května 2004 č.</t>
  </si>
  <si>
    <t>V L Á D A   Č E S K É    R E P U B L I K Y</t>
  </si>
  <si>
    <t>004 č. 499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</si>
</sst>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General_)"/>
    <numFmt numFmtId="169" formatCode="m\o\n\th\ d\,\ \y\y\y\y"/>
    <numFmt numFmtId="170" formatCode="##\ ###\ ###"/>
    <numFmt numFmtId="171" formatCode="0.0"/>
    <numFmt numFmtId="172" formatCode="\ ##\ ###"/>
    <numFmt numFmtId="173" formatCode="#,##0.0"/>
    <numFmt numFmtId="174" formatCode="#,##0;[Red]\-#,##0;&quot;  &quot;"/>
    <numFmt numFmtId="175" formatCode="#,##0.000"/>
    <numFmt numFmtId="176" formatCode="#,##0.000_ ;[Red]\-#,##0.000\ "/>
    <numFmt numFmtId="177" formatCode="0_ ;[Red]\-0\ "/>
    <numFmt numFmtId="178" formatCode="#,##0_ ;[Red]\-#,##0\ "/>
    <numFmt numFmtId="179" formatCode="0.000"/>
    <numFmt numFmtId="180" formatCode="#,##0.0_ ;[Red]\-#,##0.0\ "/>
    <numFmt numFmtId="181" formatCode="###,###,###"/>
    <numFmt numFmtId="182" formatCode="000\ 00"/>
    <numFmt numFmtId="183" formatCode="0.0%"/>
    <numFmt numFmtId="184" formatCode="###,###,###.0"/>
    <numFmt numFmtId="185" formatCode="###,###,###.00"/>
    <numFmt numFmtId="186" formatCode="###,###,###.000"/>
    <numFmt numFmtId="187" formatCode="#,##0.0000"/>
    <numFmt numFmtId="188" formatCode="###,###,###.###"/>
    <numFmt numFmtId="189" formatCode="d\.\ mmmm\ yyyy"/>
    <numFmt numFmtId="190" formatCode="dd/mm/yy"/>
    <numFmt numFmtId="191" formatCode="#,##0.00_ ;[Red]\-#,##0.00\ "/>
  </numFmts>
  <fonts count="39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2"/>
      <name val="Courier"/>
      <family val="0"/>
    </font>
    <font>
      <u val="single"/>
      <sz val="10"/>
      <color indexed="36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sz val="10"/>
      <color indexed="12"/>
      <name val="Arial CE"/>
      <family val="2"/>
    </font>
    <font>
      <b/>
      <sz val="10"/>
      <color indexed="16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4"/>
      <color indexed="8"/>
      <name val="Arial CE"/>
      <family val="2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double"/>
      <top style="double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168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1">
      <alignment/>
      <protection locked="0"/>
    </xf>
  </cellStyleXfs>
  <cellXfs count="602">
    <xf numFmtId="0" fontId="0" fillId="0" borderId="0" xfId="0" applyAlignment="1">
      <alignment/>
    </xf>
    <xf numFmtId="0" fontId="7" fillId="0" borderId="2" xfId="26" applyFont="1" applyFill="1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8" fillId="0" borderId="2" xfId="26" applyFont="1" applyFill="1" applyBorder="1" applyAlignment="1" applyProtection="1">
      <alignment horizontal="centerContinuous" vertical="center"/>
      <protection hidden="1"/>
    </xf>
    <xf numFmtId="0" fontId="0" fillId="0" borderId="2" xfId="26" applyBorder="1" applyAlignment="1" applyProtection="1">
      <alignment horizontal="centerContinuous" vertical="center"/>
      <protection hidden="1"/>
    </xf>
    <xf numFmtId="0" fontId="6" fillId="0" borderId="2" xfId="26" applyFont="1" applyBorder="1" applyAlignment="1" applyProtection="1">
      <alignment horizontal="centerContinuous" vertical="center"/>
      <protection hidden="1"/>
    </xf>
    <xf numFmtId="0" fontId="9" fillId="0" borderId="2" xfId="26" applyFont="1" applyBorder="1" applyAlignment="1" applyProtection="1">
      <alignment horizontal="centerContinuous" vertical="center"/>
      <protection hidden="1"/>
    </xf>
    <xf numFmtId="0" fontId="6" fillId="0" borderId="3" xfId="26" applyFont="1" applyBorder="1" applyAlignment="1" applyProtection="1">
      <alignment horizontal="centerContinuous" vertical="center"/>
      <protection hidden="1"/>
    </xf>
    <xf numFmtId="0" fontId="10" fillId="0" borderId="2" xfId="26" applyFont="1" applyBorder="1" applyAlignment="1" applyProtection="1">
      <alignment horizontal="centerContinuous" vertical="center"/>
      <protection hidden="1"/>
    </xf>
    <xf numFmtId="0" fontId="10" fillId="0" borderId="4" xfId="26" applyFont="1" applyBorder="1" applyAlignment="1" applyProtection="1">
      <alignment horizontal="centerContinuous" vertical="center"/>
      <protection hidden="1"/>
    </xf>
    <xf numFmtId="0" fontId="0" fillId="0" borderId="5" xfId="26" applyBorder="1" applyAlignment="1" applyProtection="1">
      <alignment horizontal="centerContinuous"/>
      <protection hidden="1"/>
    </xf>
    <xf numFmtId="0" fontId="0" fillId="0" borderId="0" xfId="26" applyProtection="1">
      <alignment/>
      <protection/>
    </xf>
    <xf numFmtId="0" fontId="11" fillId="2" borderId="0" xfId="26" applyFont="1" applyFill="1" applyBorder="1" applyAlignment="1" applyProtection="1">
      <alignment/>
      <protection hidden="1"/>
    </xf>
    <xf numFmtId="0" fontId="0" fillId="2" borderId="0" xfId="26" applyFont="1" applyFill="1" applyBorder="1" applyProtection="1">
      <alignment/>
      <protection hidden="1"/>
    </xf>
    <xf numFmtId="0" fontId="0" fillId="0" borderId="6" xfId="26" applyBorder="1" applyAlignment="1" applyProtection="1">
      <alignment/>
      <protection hidden="1"/>
    </xf>
    <xf numFmtId="0" fontId="6" fillId="0" borderId="6" xfId="26" applyFont="1" applyBorder="1" applyAlignment="1" applyProtection="1">
      <alignment horizontal="centerContinuous"/>
      <protection hidden="1"/>
    </xf>
    <xf numFmtId="0" fontId="12" fillId="0" borderId="6" xfId="26" applyFont="1" applyBorder="1" applyAlignment="1" applyProtection="1">
      <alignment horizontal="centerContinuous"/>
      <protection hidden="1"/>
    </xf>
    <xf numFmtId="0" fontId="0" fillId="0" borderId="6" xfId="26" applyBorder="1" applyAlignment="1" applyProtection="1">
      <alignment horizontal="centerContinuous"/>
      <protection hidden="1"/>
    </xf>
    <xf numFmtId="0" fontId="13" fillId="2" borderId="7" xfId="26" applyFont="1" applyFill="1" applyBorder="1" applyAlignment="1" applyProtection="1">
      <alignment/>
      <protection hidden="1"/>
    </xf>
    <xf numFmtId="0" fontId="11" fillId="2" borderId="8" xfId="26" applyFont="1" applyFill="1" applyBorder="1" applyProtection="1">
      <alignment/>
      <protection hidden="1"/>
    </xf>
    <xf numFmtId="0" fontId="0" fillId="2" borderId="8" xfId="26" applyFill="1" applyBorder="1" applyProtection="1">
      <alignment/>
      <protection hidden="1"/>
    </xf>
    <xf numFmtId="0" fontId="13" fillId="2" borderId="9" xfId="26" applyFont="1" applyFill="1" applyBorder="1" applyAlignment="1" applyProtection="1">
      <alignment/>
      <protection hidden="1"/>
    </xf>
    <xf numFmtId="0" fontId="0" fillId="2" borderId="0" xfId="26" applyFill="1" applyBorder="1" applyProtection="1">
      <alignment/>
      <protection hidden="1"/>
    </xf>
    <xf numFmtId="0" fontId="14" fillId="2" borderId="10" xfId="26" applyFont="1" applyFill="1" applyBorder="1" applyProtection="1">
      <alignment/>
      <protection hidden="1"/>
    </xf>
    <xf numFmtId="0" fontId="0" fillId="2" borderId="9" xfId="26" applyFill="1" applyBorder="1" applyProtection="1">
      <alignment/>
      <protection hidden="1"/>
    </xf>
    <xf numFmtId="0" fontId="11" fillId="2" borderId="0" xfId="26" applyFont="1" applyFill="1" applyBorder="1" applyProtection="1">
      <alignment/>
      <protection hidden="1"/>
    </xf>
    <xf numFmtId="0" fontId="15" fillId="2" borderId="11" xfId="26" applyFont="1" applyFill="1" applyBorder="1" applyProtection="1">
      <alignment/>
      <protection hidden="1"/>
    </xf>
    <xf numFmtId="0" fontId="15" fillId="2" borderId="12" xfId="26" applyFont="1" applyFill="1" applyBorder="1" applyProtection="1">
      <alignment/>
      <protection hidden="1"/>
    </xf>
    <xf numFmtId="0" fontId="13" fillId="2" borderId="13" xfId="26" applyFont="1" applyFill="1" applyBorder="1" applyAlignment="1" applyProtection="1">
      <alignment vertical="center"/>
      <protection hidden="1"/>
    </xf>
    <xf numFmtId="0" fontId="13" fillId="2" borderId="1" xfId="26" applyFont="1" applyFill="1" applyBorder="1" applyAlignment="1" applyProtection="1">
      <alignment horizontal="center" vertical="center"/>
      <protection hidden="1"/>
    </xf>
    <xf numFmtId="0" fontId="11" fillId="2" borderId="0" xfId="26" applyFont="1" applyFill="1" applyBorder="1" applyAlignment="1" applyProtection="1">
      <alignment/>
      <protection hidden="1"/>
    </xf>
    <xf numFmtId="0" fontId="13" fillId="2" borderId="14" xfId="26" applyFont="1" applyFill="1" applyBorder="1" applyAlignment="1" applyProtection="1">
      <alignment horizontal="center"/>
      <protection hidden="1"/>
    </xf>
    <xf numFmtId="0" fontId="18" fillId="2" borderId="15" xfId="26" applyFont="1" applyFill="1" applyBorder="1" applyProtection="1">
      <alignment/>
      <protection hidden="1"/>
    </xf>
    <xf numFmtId="0" fontId="0" fillId="2" borderId="15" xfId="26" applyFont="1" applyFill="1" applyBorder="1" applyProtection="1">
      <alignment/>
      <protection hidden="1"/>
    </xf>
    <xf numFmtId="0" fontId="19" fillId="2" borderId="14" xfId="26" applyFont="1" applyFill="1" applyBorder="1" applyAlignment="1" applyProtection="1">
      <alignment horizontal="centerContinuous"/>
      <protection hidden="1"/>
    </xf>
    <xf numFmtId="0" fontId="19" fillId="2" borderId="15" xfId="26" applyFont="1" applyFill="1" applyBorder="1" applyAlignment="1" applyProtection="1">
      <alignment horizontal="centerContinuous"/>
      <protection hidden="1"/>
    </xf>
    <xf numFmtId="0" fontId="19" fillId="2" borderId="10" xfId="26" applyFont="1" applyFill="1" applyBorder="1" applyAlignment="1" applyProtection="1">
      <alignment horizontal="centerContinuous"/>
      <protection hidden="1"/>
    </xf>
    <xf numFmtId="0" fontId="15" fillId="2" borderId="16" xfId="26" applyFont="1" applyFill="1" applyBorder="1" applyAlignment="1" applyProtection="1">
      <alignment horizontal="center"/>
      <protection hidden="1"/>
    </xf>
    <xf numFmtId="0" fontId="19" fillId="2" borderId="17" xfId="26" applyFont="1" applyFill="1" applyBorder="1" applyAlignment="1" applyProtection="1">
      <alignment/>
      <protection hidden="1"/>
    </xf>
    <xf numFmtId="0" fontId="13" fillId="2" borderId="18" xfId="26" applyFont="1" applyFill="1" applyBorder="1" applyAlignment="1" applyProtection="1">
      <alignment/>
      <protection hidden="1"/>
    </xf>
    <xf numFmtId="0" fontId="0" fillId="0" borderId="0" xfId="26" applyAlignment="1" applyProtection="1">
      <alignment horizontal="center"/>
      <protection/>
    </xf>
    <xf numFmtId="0" fontId="15" fillId="2" borderId="17" xfId="26" applyFont="1" applyFill="1" applyBorder="1" applyAlignment="1" applyProtection="1">
      <alignment horizontal="center"/>
      <protection hidden="1"/>
    </xf>
    <xf numFmtId="0" fontId="20" fillId="2" borderId="17" xfId="26" applyFont="1" applyFill="1" applyBorder="1" applyAlignment="1" applyProtection="1">
      <alignment horizontal="center"/>
      <protection hidden="1"/>
    </xf>
    <xf numFmtId="0" fontId="22" fillId="2" borderId="17" xfId="26" applyFont="1" applyFill="1" applyBorder="1" applyAlignment="1" applyProtection="1">
      <alignment horizontal="center"/>
      <protection hidden="1"/>
    </xf>
    <xf numFmtId="0" fontId="22" fillId="2" borderId="19" xfId="26" applyFont="1" applyFill="1" applyBorder="1" applyAlignment="1" applyProtection="1">
      <alignment horizontal="center"/>
      <protection hidden="1"/>
    </xf>
    <xf numFmtId="0" fontId="19" fillId="2" borderId="19" xfId="26" applyFont="1" applyFill="1" applyBorder="1" applyAlignment="1" applyProtection="1">
      <alignment/>
      <protection hidden="1"/>
    </xf>
    <xf numFmtId="0" fontId="13" fillId="2" borderId="11" xfId="26" applyFont="1" applyFill="1" applyBorder="1" applyAlignment="1" applyProtection="1">
      <alignment/>
      <protection hidden="1"/>
    </xf>
    <xf numFmtId="0" fontId="11" fillId="2" borderId="11" xfId="26" applyFont="1" applyFill="1" applyBorder="1" applyAlignment="1" applyProtection="1">
      <alignment/>
      <protection hidden="1"/>
    </xf>
    <xf numFmtId="0" fontId="0" fillId="2" borderId="11" xfId="26" applyFont="1" applyFill="1" applyBorder="1" applyProtection="1">
      <alignment/>
      <protection hidden="1"/>
    </xf>
    <xf numFmtId="0" fontId="0" fillId="2" borderId="11" xfId="26" applyFill="1" applyBorder="1" applyProtection="1">
      <alignment/>
      <protection hidden="1"/>
    </xf>
    <xf numFmtId="0" fontId="11" fillId="2" borderId="20" xfId="26" applyFont="1" applyFill="1" applyBorder="1" applyAlignment="1" applyProtection="1">
      <alignment horizontal="center" vertical="justify"/>
      <protection hidden="1"/>
    </xf>
    <xf numFmtId="0" fontId="0" fillId="2" borderId="15" xfId="26" applyFont="1" applyFill="1" applyBorder="1" applyAlignment="1" applyProtection="1">
      <alignment horizontal="left" vertical="center" indent="1"/>
      <protection hidden="1"/>
    </xf>
    <xf numFmtId="0" fontId="0" fillId="2" borderId="10" xfId="26" applyFont="1" applyFill="1" applyBorder="1" applyProtection="1">
      <alignment/>
      <protection hidden="1"/>
    </xf>
    <xf numFmtId="0" fontId="17" fillId="0" borderId="21" xfId="26" applyFont="1" applyBorder="1" applyAlignment="1" applyProtection="1">
      <alignment horizontal="center"/>
      <protection/>
    </xf>
    <xf numFmtId="0" fontId="17" fillId="0" borderId="22" xfId="26" applyFont="1" applyBorder="1" applyAlignment="1" applyProtection="1">
      <alignment horizontal="center"/>
      <protection/>
    </xf>
    <xf numFmtId="0" fontId="17" fillId="0" borderId="23" xfId="26" applyFont="1" applyBorder="1" applyAlignment="1" applyProtection="1">
      <alignment horizontal="center"/>
      <protection/>
    </xf>
    <xf numFmtId="0" fontId="23" fillId="0" borderId="22" xfId="26" applyFont="1" applyBorder="1" applyAlignment="1" applyProtection="1">
      <alignment horizontal="center"/>
      <protection/>
    </xf>
    <xf numFmtId="0" fontId="15" fillId="2" borderId="24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Protection="1">
      <alignment/>
      <protection hidden="1"/>
    </xf>
    <xf numFmtId="181" fontId="0" fillId="0" borderId="21" xfId="26" applyNumberFormat="1" applyBorder="1" applyProtection="1">
      <alignment/>
      <protection/>
    </xf>
    <xf numFmtId="3" fontId="0" fillId="0" borderId="22" xfId="26" applyNumberFormat="1" applyFill="1" applyBorder="1" applyAlignment="1" applyProtection="1">
      <alignment horizontal="right" shrinkToFit="1"/>
      <protection/>
    </xf>
    <xf numFmtId="181" fontId="0" fillId="0" borderId="22" xfId="26" applyNumberFormat="1" applyBorder="1" applyProtection="1">
      <alignment/>
      <protection/>
    </xf>
    <xf numFmtId="181" fontId="0" fillId="0" borderId="23" xfId="26" applyNumberFormat="1" applyBorder="1" applyProtection="1">
      <alignment/>
      <protection/>
    </xf>
    <xf numFmtId="181" fontId="24" fillId="0" borderId="22" xfId="26" applyNumberFormat="1" applyFont="1" applyBorder="1" applyProtection="1">
      <alignment/>
      <protection/>
    </xf>
    <xf numFmtId="0" fontId="15" fillId="2" borderId="25" xfId="26" applyFont="1" applyFill="1" applyBorder="1" applyAlignment="1" applyProtection="1">
      <alignment horizontal="center"/>
      <protection hidden="1"/>
    </xf>
    <xf numFmtId="3" fontId="0" fillId="0" borderId="22" xfId="26" applyNumberFormat="1" applyBorder="1" applyAlignment="1" applyProtection="1">
      <alignment horizontal="center" shrinkToFit="1"/>
      <protection/>
    </xf>
    <xf numFmtId="3" fontId="0" fillId="0" borderId="22" xfId="26" applyNumberFormat="1" applyBorder="1" applyAlignment="1" applyProtection="1">
      <alignment shrinkToFit="1"/>
      <protection/>
    </xf>
    <xf numFmtId="181" fontId="0" fillId="0" borderId="21" xfId="26" applyNumberFormat="1" applyFont="1" applyBorder="1" applyProtection="1">
      <alignment/>
      <protection/>
    </xf>
    <xf numFmtId="3" fontId="0" fillId="0" borderId="22" xfId="26" applyNumberFormat="1" applyFont="1" applyBorder="1" applyAlignment="1" applyProtection="1">
      <alignment horizontal="right" shrinkToFit="1"/>
      <protection/>
    </xf>
    <xf numFmtId="181" fontId="0" fillId="0" borderId="22" xfId="26" applyNumberFormat="1" applyFont="1" applyBorder="1" applyProtection="1">
      <alignment/>
      <protection/>
    </xf>
    <xf numFmtId="181" fontId="0" fillId="0" borderId="23" xfId="26" applyNumberFormat="1" applyFont="1" applyBorder="1" applyProtection="1">
      <alignment/>
      <protection/>
    </xf>
    <xf numFmtId="3" fontId="0" fillId="0" borderId="22" xfId="26" applyNumberFormat="1" applyBorder="1" applyAlignment="1" applyProtection="1">
      <alignment horizontal="right" shrinkToFit="1"/>
      <protection/>
    </xf>
    <xf numFmtId="3" fontId="23" fillId="0" borderId="22" xfId="26" applyNumberFormat="1" applyFont="1" applyBorder="1" applyAlignment="1" applyProtection="1">
      <alignment shrinkToFit="1"/>
      <protection/>
    </xf>
    <xf numFmtId="0" fontId="15" fillId="2" borderId="26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Protection="1">
      <alignment/>
      <protection hidden="1"/>
    </xf>
    <xf numFmtId="3" fontId="0" fillId="3" borderId="21" xfId="26" applyNumberFormat="1" applyFill="1" applyBorder="1" applyAlignment="1" applyProtection="1">
      <alignment shrinkToFit="1"/>
      <protection/>
    </xf>
    <xf numFmtId="3" fontId="0" fillId="3" borderId="22" xfId="26" applyNumberFormat="1" applyFill="1" applyBorder="1" applyAlignment="1" applyProtection="1">
      <alignment horizontal="center" shrinkToFit="1"/>
      <protection/>
    </xf>
    <xf numFmtId="3" fontId="0" fillId="3" borderId="22" xfId="26" applyNumberForma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Protection="1">
      <alignment/>
      <protection/>
    </xf>
    <xf numFmtId="3" fontId="17" fillId="4" borderId="21" xfId="26" applyNumberFormat="1" applyFont="1" applyFill="1" applyBorder="1" applyAlignment="1" applyProtection="1">
      <alignment shrinkToFit="1"/>
      <protection/>
    </xf>
    <xf numFmtId="181" fontId="17" fillId="4" borderId="21" xfId="26" applyNumberFormat="1" applyFont="1" applyFill="1" applyBorder="1" applyAlignment="1" applyProtection="1">
      <alignment shrinkToFit="1"/>
      <protection/>
    </xf>
    <xf numFmtId="181" fontId="23" fillId="4" borderId="21" xfId="26" applyNumberFormat="1" applyFont="1" applyFill="1" applyBorder="1" applyProtection="1">
      <alignment/>
      <protection/>
    </xf>
    <xf numFmtId="181" fontId="0" fillId="0" borderId="21" xfId="26" applyNumberFormat="1" applyBorder="1" applyAlignment="1" applyProtection="1">
      <alignment shrinkToFit="1"/>
      <protection/>
    </xf>
    <xf numFmtId="181" fontId="0" fillId="0" borderId="22" xfId="26" applyNumberFormat="1" applyBorder="1" applyAlignment="1" applyProtection="1">
      <alignment horizontal="center" shrinkToFit="1"/>
      <protection/>
    </xf>
    <xf numFmtId="181" fontId="0" fillId="0" borderId="22" xfId="26" applyNumberFormat="1" applyBorder="1" applyAlignment="1" applyProtection="1">
      <alignment shrinkToFit="1"/>
      <protection/>
    </xf>
    <xf numFmtId="0" fontId="15" fillId="2" borderId="28" xfId="26" applyFont="1" applyFill="1" applyBorder="1" applyAlignment="1" applyProtection="1">
      <alignment horizontal="center"/>
      <protection hidden="1"/>
    </xf>
    <xf numFmtId="0" fontId="15" fillId="2" borderId="20" xfId="26" applyFont="1" applyFill="1" applyBorder="1" applyAlignment="1" applyProtection="1">
      <alignment horizontal="center"/>
      <protection hidden="1"/>
    </xf>
    <xf numFmtId="181" fontId="17" fillId="4" borderId="22" xfId="26" applyNumberFormat="1" applyFont="1" applyFill="1" applyBorder="1" applyProtection="1">
      <alignment/>
      <protection/>
    </xf>
    <xf numFmtId="181" fontId="23" fillId="4" borderId="22" xfId="26" applyNumberFormat="1" applyFont="1" applyFill="1" applyBorder="1" applyProtection="1">
      <alignment/>
      <protection/>
    </xf>
    <xf numFmtId="0" fontId="15" fillId="2" borderId="29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left"/>
      <protection hidden="1"/>
    </xf>
    <xf numFmtId="0" fontId="0" fillId="2" borderId="30" xfId="26" applyFont="1" applyFill="1" applyBorder="1" applyProtection="1">
      <alignment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15" fillId="2" borderId="31" xfId="26" applyFont="1" applyFill="1" applyBorder="1" applyAlignment="1" applyProtection="1">
      <alignment horizontal="center"/>
      <protection hidden="1"/>
    </xf>
    <xf numFmtId="0" fontId="0" fillId="2" borderId="32" xfId="26" applyFont="1" applyFill="1" applyBorder="1" applyAlignment="1" applyProtection="1">
      <alignment horizontal="left"/>
      <protection hidden="1"/>
    </xf>
    <xf numFmtId="0" fontId="0" fillId="2" borderId="32" xfId="26" applyFont="1" applyFill="1" applyBorder="1" applyProtection="1">
      <alignment/>
      <protection hidden="1"/>
    </xf>
    <xf numFmtId="0" fontId="17" fillId="2" borderId="0" xfId="26" applyFont="1" applyFill="1" applyBorder="1" applyAlignment="1" applyProtection="1">
      <alignment horizontal="left"/>
      <protection hidden="1"/>
    </xf>
    <xf numFmtId="0" fontId="17" fillId="2" borderId="0" xfId="26" applyFont="1" applyFill="1" applyBorder="1" applyProtection="1">
      <alignment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0" fontId="25" fillId="2" borderId="34" xfId="26" applyFont="1" applyFill="1" applyBorder="1" applyAlignment="1" applyProtection="1">
      <alignment horizontal="left"/>
      <protection hidden="1"/>
    </xf>
    <xf numFmtId="0" fontId="25" fillId="2" borderId="34" xfId="26" applyFont="1" applyFill="1" applyBorder="1" applyProtection="1">
      <alignment/>
      <protection hidden="1"/>
    </xf>
    <xf numFmtId="181" fontId="26" fillId="0" borderId="21" xfId="26" applyNumberFormat="1" applyFont="1" applyBorder="1" applyProtection="1">
      <alignment/>
      <protection/>
    </xf>
    <xf numFmtId="181" fontId="26" fillId="0" borderId="22" xfId="26" applyNumberFormat="1" applyFont="1" applyBorder="1" applyAlignment="1" applyProtection="1">
      <alignment horizontal="center" shrinkToFit="1"/>
      <protection/>
    </xf>
    <xf numFmtId="181" fontId="26" fillId="0" borderId="22" xfId="26" applyNumberFormat="1" applyFont="1" applyBorder="1" applyAlignment="1" applyProtection="1">
      <alignment shrinkToFit="1"/>
      <protection/>
    </xf>
    <xf numFmtId="181" fontId="26" fillId="0" borderId="22" xfId="26" applyNumberFormat="1" applyFont="1" applyBorder="1" applyProtection="1">
      <alignment/>
      <protection/>
    </xf>
    <xf numFmtId="181" fontId="26" fillId="0" borderId="23" xfId="26" applyNumberFormat="1" applyFont="1" applyBorder="1" applyProtection="1">
      <alignment/>
      <protection/>
    </xf>
    <xf numFmtId="0" fontId="27" fillId="2" borderId="25" xfId="26" applyFont="1" applyFill="1" applyBorder="1" applyAlignment="1" applyProtection="1">
      <alignment horizontal="center"/>
      <protection hidden="1"/>
    </xf>
    <xf numFmtId="0" fontId="27" fillId="2" borderId="18" xfId="26" applyFont="1" applyFill="1" applyBorder="1" applyAlignment="1" applyProtection="1">
      <alignment horizontal="left"/>
      <protection hidden="1"/>
    </xf>
    <xf numFmtId="0" fontId="27" fillId="2" borderId="18" xfId="26" applyFont="1" applyFill="1" applyBorder="1" applyProtection="1">
      <alignment/>
      <protection hidden="1"/>
    </xf>
    <xf numFmtId="181" fontId="27" fillId="0" borderId="21" xfId="26" applyNumberFormat="1" applyFont="1" applyBorder="1" applyProtection="1">
      <alignment/>
      <protection/>
    </xf>
    <xf numFmtId="181" fontId="27" fillId="0" borderId="22" xfId="26" applyNumberFormat="1" applyFont="1" applyBorder="1" applyAlignment="1" applyProtection="1">
      <alignment horizontal="right" shrinkToFit="1"/>
      <protection/>
    </xf>
    <xf numFmtId="181" fontId="27" fillId="0" borderId="22" xfId="26" applyNumberFormat="1" applyFont="1" applyBorder="1" applyAlignment="1" applyProtection="1">
      <alignment shrinkToFit="1"/>
      <protection/>
    </xf>
    <xf numFmtId="181" fontId="27" fillId="0" borderId="22" xfId="26" applyNumberFormat="1" applyFont="1" applyBorder="1" applyProtection="1">
      <alignment/>
      <protection/>
    </xf>
    <xf numFmtId="181" fontId="27" fillId="0" borderId="23" xfId="26" applyNumberFormat="1" applyFont="1" applyBorder="1" applyProtection="1">
      <alignment/>
      <protection/>
    </xf>
    <xf numFmtId="0" fontId="24" fillId="2" borderId="35" xfId="26" applyFont="1" applyFill="1" applyBorder="1" applyAlignment="1" applyProtection="1">
      <alignment horizontal="center"/>
      <protection hidden="1"/>
    </xf>
    <xf numFmtId="0" fontId="24" fillId="2" borderId="36" xfId="26" applyFont="1" applyFill="1" applyBorder="1" applyAlignment="1" applyProtection="1">
      <alignment horizontal="left"/>
      <protection hidden="1"/>
    </xf>
    <xf numFmtId="0" fontId="24" fillId="2" borderId="36" xfId="26" applyFont="1" applyFill="1" applyBorder="1" applyProtection="1">
      <alignment/>
      <protection hidden="1"/>
    </xf>
    <xf numFmtId="181" fontId="24" fillId="0" borderId="21" xfId="26" applyNumberFormat="1" applyFont="1" applyBorder="1" applyProtection="1">
      <alignment/>
      <protection/>
    </xf>
    <xf numFmtId="181" fontId="24" fillId="0" borderId="22" xfId="26" applyNumberFormat="1" applyFont="1" applyBorder="1" applyAlignment="1" applyProtection="1">
      <alignment horizontal="right" shrinkToFit="1"/>
      <protection/>
    </xf>
    <xf numFmtId="181" fontId="24" fillId="0" borderId="22" xfId="26" applyNumberFormat="1" applyFont="1" applyBorder="1" applyAlignment="1" applyProtection="1">
      <alignment shrinkToFit="1"/>
      <protection/>
    </xf>
    <xf numFmtId="181" fontId="24" fillId="0" borderId="23" xfId="26" applyNumberFormat="1" applyFont="1" applyBorder="1" applyProtection="1">
      <alignment/>
      <protection/>
    </xf>
    <xf numFmtId="0" fontId="28" fillId="2" borderId="33" xfId="26" applyFont="1" applyFill="1" applyBorder="1" applyAlignment="1" applyProtection="1">
      <alignment horizontal="center"/>
      <protection hidden="1"/>
    </xf>
    <xf numFmtId="0" fontId="28" fillId="2" borderId="18" xfId="26" applyFont="1" applyFill="1" applyBorder="1" applyAlignment="1" applyProtection="1">
      <alignment horizontal="left"/>
      <protection hidden="1"/>
    </xf>
    <xf numFmtId="0" fontId="28" fillId="2" borderId="18" xfId="26" applyFont="1" applyFill="1" applyBorder="1" applyProtection="1">
      <alignment/>
      <protection hidden="1"/>
    </xf>
    <xf numFmtId="181" fontId="0" fillId="0" borderId="22" xfId="26" applyNumberFormat="1" applyFont="1" applyBorder="1" applyAlignment="1" applyProtection="1">
      <alignment shrinkToFit="1"/>
      <protection/>
    </xf>
    <xf numFmtId="0" fontId="0" fillId="2" borderId="25" xfId="26" applyFont="1" applyFill="1" applyBorder="1" applyAlignment="1" applyProtection="1">
      <alignment horizontal="center"/>
      <protection hidden="1"/>
    </xf>
    <xf numFmtId="0" fontId="0" fillId="2" borderId="18" xfId="26" applyFont="1" applyFill="1" applyBorder="1" applyAlignment="1" applyProtection="1">
      <alignment horizontal="left"/>
      <protection hidden="1"/>
    </xf>
    <xf numFmtId="181" fontId="23" fillId="0" borderId="22" xfId="26" applyNumberFormat="1" applyFont="1" applyBorder="1" applyAlignment="1" applyProtection="1">
      <alignment shrinkToFit="1"/>
      <protection/>
    </xf>
    <xf numFmtId="0" fontId="0" fillId="2" borderId="37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lef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0" fontId="0" fillId="2" borderId="15" xfId="26" applyFont="1" applyFill="1" applyBorder="1" applyAlignment="1" applyProtection="1">
      <alignment horizontal="left"/>
      <protection hidden="1"/>
    </xf>
    <xf numFmtId="0" fontId="17" fillId="2" borderId="38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3" fontId="0" fillId="2" borderId="0" xfId="26" applyNumberFormat="1" applyFont="1" applyFill="1" applyBorder="1" applyAlignment="1" applyProtection="1">
      <alignment horizontal="right"/>
      <protection hidden="1"/>
    </xf>
    <xf numFmtId="181" fontId="0" fillId="0" borderId="39" xfId="26" applyNumberFormat="1" applyBorder="1" applyProtection="1">
      <alignment/>
      <protection/>
    </xf>
    <xf numFmtId="181" fontId="0" fillId="0" borderId="40" xfId="26" applyNumberFormat="1" applyBorder="1" applyAlignment="1" applyProtection="1">
      <alignment horizontal="center"/>
      <protection/>
    </xf>
    <xf numFmtId="181" fontId="0" fillId="0" borderId="40" xfId="26" applyNumberFormat="1" applyBorder="1" applyProtection="1">
      <alignment/>
      <protection/>
    </xf>
    <xf numFmtId="181" fontId="0" fillId="0" borderId="41" xfId="26" applyNumberFormat="1" applyBorder="1" applyProtection="1">
      <alignment/>
      <protection/>
    </xf>
    <xf numFmtId="181" fontId="24" fillId="0" borderId="41" xfId="26" applyNumberFormat="1" applyFont="1" applyBorder="1" applyProtection="1">
      <alignment/>
      <protection/>
    </xf>
    <xf numFmtId="0" fontId="29" fillId="5" borderId="42" xfId="26" applyFont="1" applyFill="1" applyBorder="1" applyAlignment="1" applyProtection="1">
      <alignment horizontal="center"/>
      <protection/>
    </xf>
    <xf numFmtId="0" fontId="30" fillId="5" borderId="43" xfId="26" applyFont="1" applyFill="1" applyBorder="1" applyProtection="1">
      <alignment/>
      <protection/>
    </xf>
    <xf numFmtId="0" fontId="30" fillId="5" borderId="44" xfId="26" applyFont="1" applyFill="1" applyBorder="1" applyProtection="1">
      <alignment/>
      <protection/>
    </xf>
    <xf numFmtId="0" fontId="30" fillId="5" borderId="45" xfId="26" applyFont="1" applyFill="1" applyBorder="1" applyProtection="1">
      <alignment/>
      <protection/>
    </xf>
    <xf numFmtId="181" fontId="17" fillId="6" borderId="20" xfId="26" applyNumberFormat="1" applyFont="1" applyFill="1" applyBorder="1" applyAlignment="1" applyProtection="1">
      <alignment horizontal="right"/>
      <protection hidden="1"/>
    </xf>
    <xf numFmtId="0" fontId="22" fillId="0" borderId="46" xfId="26" applyFont="1" applyFill="1" applyBorder="1" applyAlignment="1" applyProtection="1">
      <alignment horizontal="center"/>
      <protection/>
    </xf>
    <xf numFmtId="0" fontId="11" fillId="0" borderId="14" xfId="26" applyFont="1" applyFill="1" applyBorder="1" applyProtection="1">
      <alignment/>
      <protection/>
    </xf>
    <xf numFmtId="0" fontId="11" fillId="0" borderId="15" xfId="26" applyFont="1" applyFill="1" applyBorder="1" applyProtection="1">
      <alignment/>
      <protection/>
    </xf>
    <xf numFmtId="0" fontId="15" fillId="0" borderId="15" xfId="26" applyFont="1" applyFill="1" applyBorder="1" applyProtection="1">
      <alignment/>
      <protection/>
    </xf>
    <xf numFmtId="0" fontId="15" fillId="0" borderId="10" xfId="26" applyFont="1" applyFill="1" applyBorder="1" applyProtection="1">
      <alignment/>
      <protection/>
    </xf>
    <xf numFmtId="181" fontId="0" fillId="0" borderId="47" xfId="26" applyNumberFormat="1" applyBorder="1" applyProtection="1">
      <alignment/>
      <protection/>
    </xf>
    <xf numFmtId="181" fontId="0" fillId="0" borderId="48" xfId="26" applyNumberFormat="1" applyBorder="1" applyAlignment="1" applyProtection="1">
      <alignment horizontal="right"/>
      <protection/>
    </xf>
    <xf numFmtId="181" fontId="0" fillId="0" borderId="48" xfId="26" applyNumberFormat="1" applyBorder="1" applyProtection="1">
      <alignment/>
      <protection/>
    </xf>
    <xf numFmtId="181" fontId="0" fillId="0" borderId="49" xfId="26" applyNumberFormat="1" applyBorder="1" applyProtection="1">
      <alignment/>
      <protection/>
    </xf>
    <xf numFmtId="0" fontId="22" fillId="0" borderId="50" xfId="26" applyFont="1" applyFill="1" applyBorder="1" applyAlignment="1" applyProtection="1">
      <alignment horizontal="center"/>
      <protection/>
    </xf>
    <xf numFmtId="0" fontId="11" fillId="0" borderId="16" xfId="26" applyFont="1" applyFill="1" applyBorder="1" applyProtection="1">
      <alignment/>
      <protection/>
    </xf>
    <xf numFmtId="0" fontId="11" fillId="0" borderId="51" xfId="26" applyFont="1" applyFill="1" applyBorder="1" applyProtection="1">
      <alignment/>
      <protection/>
    </xf>
    <xf numFmtId="0" fontId="15" fillId="0" borderId="51" xfId="26" applyFont="1" applyFill="1" applyBorder="1" applyProtection="1">
      <alignment/>
      <protection/>
    </xf>
    <xf numFmtId="0" fontId="15" fillId="0" borderId="52" xfId="26" applyFont="1" applyFill="1" applyBorder="1" applyProtection="1">
      <alignment/>
      <protection/>
    </xf>
    <xf numFmtId="181" fontId="0" fillId="0" borderId="22" xfId="26" applyNumberFormat="1" applyBorder="1" applyAlignment="1" applyProtection="1">
      <alignment horizontal="center"/>
      <protection/>
    </xf>
    <xf numFmtId="0" fontId="24" fillId="0" borderId="22" xfId="26" applyFont="1" applyBorder="1" applyProtection="1">
      <alignment/>
      <protection/>
    </xf>
    <xf numFmtId="0" fontId="22" fillId="0" borderId="53" xfId="26" applyFont="1" applyFill="1" applyBorder="1" applyAlignment="1" applyProtection="1">
      <alignment horizontal="center"/>
      <protection/>
    </xf>
    <xf numFmtId="0" fontId="11" fillId="0" borderId="54" xfId="26" applyFont="1" applyFill="1" applyBorder="1" applyProtection="1">
      <alignment/>
      <protection/>
    </xf>
    <xf numFmtId="0" fontId="11" fillId="0" borderId="32" xfId="26" applyFont="1" applyFill="1" applyBorder="1" applyProtection="1">
      <alignment/>
      <protection/>
    </xf>
    <xf numFmtId="0" fontId="15" fillId="0" borderId="32" xfId="26" applyFont="1" applyFill="1" applyBorder="1" applyProtection="1">
      <alignment/>
      <protection/>
    </xf>
    <xf numFmtId="0" fontId="15" fillId="0" borderId="55" xfId="26" applyFont="1" applyFill="1" applyBorder="1" applyProtection="1">
      <alignment/>
      <protection/>
    </xf>
    <xf numFmtId="0" fontId="0" fillId="2" borderId="31" xfId="26" applyFont="1" applyFill="1" applyBorder="1" applyAlignment="1" applyProtection="1">
      <alignment horizontal="center"/>
      <protection hidden="1"/>
    </xf>
    <xf numFmtId="0" fontId="22" fillId="0" borderId="56" xfId="26" applyFont="1" applyFill="1" applyBorder="1" applyAlignment="1" applyProtection="1">
      <alignment horizontal="center"/>
      <protection/>
    </xf>
    <xf numFmtId="0" fontId="11" fillId="0" borderId="57" xfId="26" applyFont="1" applyFill="1" applyBorder="1" applyProtection="1">
      <alignment/>
      <protection/>
    </xf>
    <xf numFmtId="0" fontId="11" fillId="0" borderId="58" xfId="26" applyFont="1" applyFill="1" applyBorder="1" applyProtection="1">
      <alignment/>
      <protection/>
    </xf>
    <xf numFmtId="0" fontId="15" fillId="0" borderId="58" xfId="26" applyFont="1" applyFill="1" applyBorder="1" applyProtection="1">
      <alignment/>
      <protection/>
    </xf>
    <xf numFmtId="0" fontId="15" fillId="0" borderId="59" xfId="26" applyFont="1" applyFill="1" applyBorder="1" applyProtection="1">
      <alignment/>
      <protection/>
    </xf>
    <xf numFmtId="0" fontId="31" fillId="7" borderId="60" xfId="26" applyFont="1" applyFill="1" applyBorder="1" applyAlignment="1" applyProtection="1">
      <alignment horizontal="center"/>
      <protection/>
    </xf>
    <xf numFmtId="0" fontId="32" fillId="7" borderId="61" xfId="26" applyFont="1" applyFill="1" applyBorder="1" applyProtection="1">
      <alignment/>
      <protection/>
    </xf>
    <xf numFmtId="0" fontId="32" fillId="7" borderId="62" xfId="26" applyFont="1" applyFill="1" applyBorder="1" applyProtection="1">
      <alignment/>
      <protection/>
    </xf>
    <xf numFmtId="0" fontId="32" fillId="7" borderId="63" xfId="26" applyFont="1" applyFill="1" applyBorder="1" applyProtection="1">
      <alignment/>
      <protection/>
    </xf>
    <xf numFmtId="0" fontId="17" fillId="2" borderId="0" xfId="26" applyFont="1" applyFill="1" applyBorder="1" applyAlignment="1" applyProtection="1">
      <alignment horizontal="center"/>
      <protection hidden="1"/>
    </xf>
    <xf numFmtId="3" fontId="17" fillId="0" borderId="0" xfId="26" applyNumberFormat="1" applyFont="1" applyFill="1" applyBorder="1" applyAlignment="1" applyProtection="1">
      <alignment horizontal="right"/>
      <protection hidden="1"/>
    </xf>
    <xf numFmtId="0" fontId="0" fillId="2" borderId="41" xfId="26" applyFont="1" applyFill="1" applyBorder="1" applyAlignment="1" applyProtection="1">
      <alignment horizontal="center"/>
      <protection hidden="1"/>
    </xf>
    <xf numFmtId="0" fontId="18" fillId="0" borderId="58" xfId="0" applyFont="1" applyBorder="1" applyAlignment="1">
      <alignment horizontal="left"/>
    </xf>
    <xf numFmtId="0" fontId="17" fillId="2" borderId="58" xfId="26" applyFont="1" applyFill="1" applyBorder="1" applyProtection="1">
      <alignment/>
      <protection hidden="1"/>
    </xf>
    <xf numFmtId="0" fontId="17" fillId="2" borderId="58" xfId="26" applyFont="1" applyFill="1" applyBorder="1" applyAlignment="1" applyProtection="1">
      <alignment horizontal="center"/>
      <protection hidden="1"/>
    </xf>
    <xf numFmtId="3" fontId="17" fillId="0" borderId="58" xfId="26" applyNumberFormat="1" applyFont="1" applyFill="1" applyBorder="1" applyAlignment="1" applyProtection="1">
      <alignment horizontal="right"/>
      <protection hidden="1"/>
    </xf>
    <xf numFmtId="3" fontId="17" fillId="0" borderId="39" xfId="26" applyNumberFormat="1" applyFont="1" applyFill="1" applyBorder="1" applyAlignment="1" applyProtection="1">
      <alignment horizontal="right"/>
      <protection hidden="1"/>
    </xf>
    <xf numFmtId="0" fontId="17" fillId="2" borderId="64" xfId="26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left"/>
    </xf>
    <xf numFmtId="3" fontId="17" fillId="0" borderId="65" xfId="26" applyNumberFormat="1" applyFont="1" applyFill="1" applyBorder="1" applyAlignment="1" applyProtection="1">
      <alignment horizontal="right"/>
      <protection hidden="1"/>
    </xf>
    <xf numFmtId="0" fontId="0" fillId="0" borderId="64" xfId="26" applyFont="1" applyFill="1" applyBorder="1" applyAlignment="1" applyProtection="1">
      <alignment horizontal="center"/>
      <protection hidden="1"/>
    </xf>
    <xf numFmtId="49" fontId="0" fillId="2" borderId="0" xfId="26" applyNumberFormat="1" applyFont="1" applyFill="1" applyBorder="1" applyProtection="1">
      <alignment/>
      <protection hidden="1"/>
    </xf>
    <xf numFmtId="3" fontId="0" fillId="2" borderId="0" xfId="26" applyNumberFormat="1" applyFont="1" applyFill="1" applyBorder="1" applyAlignment="1" applyProtection="1">
      <alignment horizontal="center"/>
      <protection hidden="1"/>
    </xf>
    <xf numFmtId="3" fontId="0" fillId="0" borderId="0" xfId="26" applyNumberFormat="1" applyFont="1" applyFill="1" applyBorder="1" applyAlignment="1" applyProtection="1">
      <alignment horizontal="right"/>
      <protection hidden="1"/>
    </xf>
    <xf numFmtId="3" fontId="0" fillId="0" borderId="65" xfId="26" applyNumberFormat="1" applyFont="1" applyFill="1" applyBorder="1" applyAlignment="1" applyProtection="1">
      <alignment horizontal="right"/>
      <protection hidden="1"/>
    </xf>
    <xf numFmtId="0" fontId="11" fillId="2" borderId="49" xfId="26" applyFont="1" applyFill="1" applyBorder="1" applyAlignment="1" applyProtection="1">
      <alignment horizontal="left" vertical="center"/>
      <protection hidden="1" locked="0"/>
    </xf>
    <xf numFmtId="0" fontId="18" fillId="0" borderId="18" xfId="0" applyFont="1" applyBorder="1" applyAlignment="1">
      <alignment horizontal="left"/>
    </xf>
    <xf numFmtId="49" fontId="0" fillId="2" borderId="18" xfId="26" applyNumberFormat="1" applyFont="1" applyFill="1" applyBorder="1" applyProtection="1">
      <alignment/>
      <protection hidden="1"/>
    </xf>
    <xf numFmtId="3" fontId="0" fillId="2" borderId="18" xfId="26" applyNumberFormat="1" applyFont="1" applyFill="1" applyBorder="1" applyAlignment="1" applyProtection="1">
      <alignment horizontal="center"/>
      <protection hidden="1"/>
    </xf>
    <xf numFmtId="3" fontId="0" fillId="0" borderId="18" xfId="26" applyNumberFormat="1" applyFont="1" applyFill="1" applyBorder="1" applyAlignment="1" applyProtection="1">
      <alignment horizontal="right"/>
      <protection hidden="1"/>
    </xf>
    <xf numFmtId="3" fontId="0" fillId="0" borderId="47" xfId="26" applyNumberFormat="1" applyFont="1" applyFill="1" applyBorder="1" applyAlignment="1" applyProtection="1">
      <alignment horizontal="right"/>
      <protection hidden="1"/>
    </xf>
    <xf numFmtId="0" fontId="11" fillId="2" borderId="0" xfId="26" applyFont="1" applyFill="1" applyBorder="1" applyAlignment="1" applyProtection="1">
      <alignment horizontal="left" vertical="center"/>
      <protection hidden="1" locked="0"/>
    </xf>
    <xf numFmtId="0" fontId="0" fillId="2" borderId="0" xfId="26" applyFill="1" applyProtection="1">
      <alignment/>
      <protection/>
    </xf>
    <xf numFmtId="0" fontId="34" fillId="0" borderId="14" xfId="26" applyFont="1" applyFill="1" applyBorder="1" applyAlignment="1" applyProtection="1">
      <alignment horizontal="right" vertical="center"/>
      <protection hidden="1"/>
    </xf>
    <xf numFmtId="0" fontId="34" fillId="0" borderId="15" xfId="26" applyFont="1" applyFill="1" applyBorder="1" applyAlignment="1" applyProtection="1">
      <alignment horizontal="center" vertical="center"/>
      <protection hidden="1"/>
    </xf>
    <xf numFmtId="0" fontId="9" fillId="0" borderId="10" xfId="26" applyFont="1" applyBorder="1" applyAlignment="1" applyProtection="1">
      <alignment horizontal="left" vertical="center"/>
      <protection hidden="1"/>
    </xf>
    <xf numFmtId="0" fontId="0" fillId="0" borderId="0" xfId="26" applyBorder="1" applyAlignment="1" applyProtection="1">
      <alignment/>
      <protection hidden="1"/>
    </xf>
    <xf numFmtId="0" fontId="0" fillId="0" borderId="0" xfId="26" applyBorder="1" applyAlignment="1" applyProtection="1">
      <alignment horizontal="centerContinuous"/>
      <protection hidden="1"/>
    </xf>
    <xf numFmtId="0" fontId="13" fillId="2" borderId="66" xfId="26" applyFont="1" applyFill="1" applyBorder="1" applyAlignment="1" applyProtection="1">
      <alignment/>
      <protection hidden="1"/>
    </xf>
    <xf numFmtId="0" fontId="13" fillId="2" borderId="34" xfId="26" applyFont="1" applyFill="1" applyBorder="1" applyAlignment="1" applyProtection="1">
      <alignment/>
      <protection hidden="1"/>
    </xf>
    <xf numFmtId="0" fontId="11" fillId="2" borderId="34" xfId="26" applyFont="1" applyFill="1" applyBorder="1" applyProtection="1">
      <alignment/>
      <protection hidden="1"/>
    </xf>
    <xf numFmtId="3" fontId="17" fillId="0" borderId="67" xfId="26" applyNumberFormat="1" applyFont="1" applyFill="1" applyBorder="1" applyAlignment="1" applyProtection="1">
      <alignment horizontal="center"/>
      <protection hidden="1"/>
    </xf>
    <xf numFmtId="0" fontId="13" fillId="2" borderId="0" xfId="26" applyFont="1" applyFill="1" applyBorder="1" applyAlignment="1" applyProtection="1">
      <alignment/>
      <protection hidden="1"/>
    </xf>
    <xf numFmtId="0" fontId="14" fillId="2" borderId="11" xfId="26" applyFont="1" applyFill="1" applyBorder="1" applyProtection="1">
      <alignment/>
      <protection hidden="1"/>
    </xf>
    <xf numFmtId="0" fontId="14" fillId="2" borderId="0" xfId="26" applyFont="1" applyFill="1" applyBorder="1" applyAlignment="1" applyProtection="1">
      <alignment horizontal="center"/>
      <protection hidden="1"/>
    </xf>
    <xf numFmtId="0" fontId="14" fillId="0" borderId="68" xfId="26" applyFont="1" applyBorder="1" applyAlignment="1" applyProtection="1">
      <alignment/>
      <protection hidden="1" locked="0"/>
    </xf>
    <xf numFmtId="0" fontId="15" fillId="2" borderId="0" xfId="26" applyFont="1" applyFill="1" applyBorder="1" applyProtection="1">
      <alignment/>
      <protection hidden="1"/>
    </xf>
    <xf numFmtId="0" fontId="15" fillId="2" borderId="68" xfId="26" applyFont="1" applyFill="1" applyBorder="1" applyProtection="1">
      <alignment/>
      <protection hidden="1"/>
    </xf>
    <xf numFmtId="0" fontId="13" fillId="2" borderId="69" xfId="26" applyFont="1" applyFill="1" applyBorder="1" applyAlignment="1" applyProtection="1">
      <alignment horizontal="center" vertical="center"/>
      <protection hidden="1"/>
    </xf>
    <xf numFmtId="3" fontId="17" fillId="2" borderId="0" xfId="26" applyNumberFormat="1" applyFont="1" applyFill="1" applyBorder="1" applyAlignment="1" applyProtection="1">
      <alignment horizontal="right"/>
      <protection hidden="1"/>
    </xf>
    <xf numFmtId="0" fontId="0" fillId="2" borderId="70" xfId="26" applyFont="1" applyFill="1" applyBorder="1" applyAlignment="1" applyProtection="1">
      <alignment horizontal="center"/>
      <protection hidden="1"/>
    </xf>
    <xf numFmtId="0" fontId="17" fillId="2" borderId="30" xfId="26" applyFont="1" applyFill="1" applyBorder="1" applyAlignment="1" applyProtection="1">
      <alignment horizontal="left"/>
      <protection hidden="1"/>
    </xf>
    <xf numFmtId="0" fontId="17" fillId="2" borderId="30" xfId="26" applyFont="1" applyFill="1" applyBorder="1" applyProtection="1">
      <alignment/>
      <protection hidden="1"/>
    </xf>
    <xf numFmtId="3" fontId="0" fillId="2" borderId="30" xfId="26" applyNumberFormat="1" applyFont="1" applyFill="1" applyBorder="1" applyAlignment="1" applyProtection="1">
      <alignment horizontal="center"/>
      <protection hidden="1"/>
    </xf>
    <xf numFmtId="0" fontId="0" fillId="0" borderId="71" xfId="26" applyFont="1" applyBorder="1" applyAlignment="1" applyProtection="1">
      <alignment horizontal="center"/>
      <protection/>
    </xf>
    <xf numFmtId="0" fontId="0" fillId="2" borderId="38" xfId="26" applyFont="1" applyFill="1" applyBorder="1" applyAlignment="1" applyProtection="1">
      <alignment horizontal="center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0" fillId="0" borderId="73" xfId="26" applyFont="1" applyBorder="1" applyAlignment="1" applyProtection="1">
      <alignment horizontal="center"/>
      <protection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17" fillId="2" borderId="11" xfId="26" applyFont="1" applyFill="1" applyBorder="1" applyAlignment="1" applyProtection="1">
      <alignment horizontal="left"/>
      <protection hidden="1"/>
    </xf>
    <xf numFmtId="0" fontId="17" fillId="2" borderId="11" xfId="26" applyFont="1" applyFill="1" applyBorder="1" applyProtection="1">
      <alignment/>
      <protection hidden="1"/>
    </xf>
    <xf numFmtId="1" fontId="17" fillId="8" borderId="37" xfId="26" applyNumberFormat="1" applyFont="1" applyFill="1" applyBorder="1" applyAlignment="1" applyProtection="1">
      <alignment horizontal="center"/>
      <protection hidden="1"/>
    </xf>
    <xf numFmtId="1" fontId="17" fillId="8" borderId="11" xfId="26" applyNumberFormat="1" applyFont="1" applyFill="1" applyBorder="1" applyAlignment="1" applyProtection="1">
      <alignment horizontal="center"/>
      <protection hidden="1"/>
    </xf>
    <xf numFmtId="0" fontId="24" fillId="0" borderId="74" xfId="26" applyFont="1" applyBorder="1" applyAlignment="1" applyProtection="1">
      <alignment horizontal="center"/>
      <protection/>
    </xf>
    <xf numFmtId="0" fontId="0" fillId="0" borderId="15" xfId="26" applyFont="1" applyFill="1" applyBorder="1" applyAlignment="1" applyProtection="1">
      <alignment horizontal="center"/>
      <protection hidden="1"/>
    </xf>
    <xf numFmtId="0" fontId="17" fillId="0" borderId="15" xfId="26" applyFont="1" applyFill="1" applyBorder="1" applyAlignment="1" applyProtection="1">
      <alignment horizontal="left"/>
      <protection hidden="1"/>
    </xf>
    <xf numFmtId="0" fontId="17" fillId="0" borderId="15" xfId="26" applyFont="1" applyFill="1" applyBorder="1" applyProtection="1">
      <alignment/>
      <protection hidden="1"/>
    </xf>
    <xf numFmtId="0" fontId="0" fillId="0" borderId="14" xfId="26" applyFont="1" applyFill="1" applyBorder="1" applyAlignment="1" applyProtection="1">
      <alignment horizontal="center"/>
      <protection hidden="1"/>
    </xf>
    <xf numFmtId="1" fontId="17" fillId="0" borderId="15" xfId="26" applyNumberFormat="1" applyFont="1" applyFill="1" applyBorder="1" applyAlignment="1" applyProtection="1">
      <alignment horizontal="center"/>
      <protection hidden="1"/>
    </xf>
    <xf numFmtId="1" fontId="17" fillId="0" borderId="30" xfId="26" applyNumberFormat="1" applyFont="1" applyFill="1" applyBorder="1" applyAlignment="1" applyProtection="1">
      <alignment horizontal="center"/>
      <protection hidden="1"/>
    </xf>
    <xf numFmtId="0" fontId="24" fillId="0" borderId="18" xfId="26" applyFont="1" applyFill="1" applyBorder="1" applyAlignment="1" applyProtection="1">
      <alignment horizontal="center"/>
      <protection/>
    </xf>
    <xf numFmtId="0" fontId="17" fillId="2" borderId="16" xfId="26" applyFont="1" applyFill="1" applyBorder="1" applyAlignment="1" applyProtection="1">
      <alignment horizontal="right"/>
      <protection hidden="1"/>
    </xf>
    <xf numFmtId="0" fontId="17" fillId="2" borderId="51" xfId="26" applyFont="1" applyFill="1" applyBorder="1" applyAlignment="1" applyProtection="1">
      <alignment horizontal="center"/>
      <protection hidden="1"/>
    </xf>
    <xf numFmtId="0" fontId="17" fillId="2" borderId="51" xfId="26" applyFont="1" applyFill="1" applyBorder="1" applyAlignment="1" applyProtection="1" quotePrefix="1">
      <alignment horizontal="right"/>
      <protection hidden="1"/>
    </xf>
    <xf numFmtId="0" fontId="17" fillId="7" borderId="75" xfId="26" applyFont="1" applyFill="1" applyBorder="1" applyAlignment="1" applyProtection="1">
      <alignment horizontal="center"/>
      <protection hidden="1"/>
    </xf>
    <xf numFmtId="168" fontId="27" fillId="9" borderId="51" xfId="29" applyFont="1" applyFill="1" applyBorder="1" applyAlignment="1" applyProtection="1">
      <alignment horizontal="left"/>
      <protection hidden="1"/>
    </xf>
    <xf numFmtId="0" fontId="0" fillId="2" borderId="51" xfId="26" applyFont="1" applyFill="1" applyBorder="1" applyProtection="1">
      <alignment/>
      <protection hidden="1"/>
    </xf>
    <xf numFmtId="0" fontId="27" fillId="2" borderId="24" xfId="26" applyFont="1" applyFill="1" applyBorder="1" applyAlignment="1" applyProtection="1">
      <alignment horizontal="center"/>
      <protection hidden="1"/>
    </xf>
    <xf numFmtId="3" fontId="0" fillId="2" borderId="16" xfId="26" applyNumberFormat="1" applyFont="1" applyFill="1" applyBorder="1" applyAlignment="1" applyProtection="1">
      <alignment horizontal="right"/>
      <protection hidden="1"/>
    </xf>
    <xf numFmtId="3" fontId="17" fillId="0" borderId="76" xfId="26" applyNumberFormat="1" applyFont="1" applyFill="1" applyBorder="1" applyAlignment="1" applyProtection="1">
      <alignment horizontal="right"/>
      <protection hidden="1"/>
    </xf>
    <xf numFmtId="3" fontId="0" fillId="0" borderId="21" xfId="26" applyNumberFormat="1" applyBorder="1" applyProtection="1">
      <alignment/>
      <protection/>
    </xf>
    <xf numFmtId="0" fontId="17" fillId="2" borderId="54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>
      <alignment horizontal="right"/>
      <protection hidden="1"/>
    </xf>
    <xf numFmtId="0" fontId="17" fillId="2" borderId="32" xfId="26" applyFont="1" applyFill="1" applyBorder="1" applyAlignment="1" applyProtection="1" quotePrefix="1">
      <alignment horizontal="right"/>
      <protection hidden="1"/>
    </xf>
    <xf numFmtId="0" fontId="17" fillId="7" borderId="77" xfId="26" applyFont="1" applyFill="1" applyBorder="1" applyAlignment="1" applyProtection="1">
      <alignment horizontal="center"/>
      <protection hidden="1"/>
    </xf>
    <xf numFmtId="168" fontId="27" fillId="9" borderId="32" xfId="29" applyFont="1" applyFill="1" applyBorder="1" applyAlignment="1" applyProtection="1">
      <alignment horizontal="left"/>
      <protection hidden="1"/>
    </xf>
    <xf numFmtId="0" fontId="18" fillId="2" borderId="32" xfId="26" applyFont="1" applyFill="1" applyBorder="1" applyAlignment="1" applyProtection="1">
      <alignment/>
      <protection hidden="1"/>
    </xf>
    <xf numFmtId="0" fontId="27" fillId="2" borderId="31" xfId="26" applyFont="1" applyFill="1" applyBorder="1" applyAlignment="1" applyProtection="1">
      <alignment horizontal="center"/>
      <protection hidden="1"/>
    </xf>
    <xf numFmtId="3" fontId="0" fillId="2" borderId="54" xfId="26" applyNumberFormat="1" applyFont="1" applyFill="1" applyBorder="1" applyAlignment="1" applyProtection="1">
      <alignment horizontal="right"/>
      <protection hidden="1"/>
    </xf>
    <xf numFmtId="3" fontId="17" fillId="0" borderId="78" xfId="26" applyNumberFormat="1" applyFont="1" applyFill="1" applyBorder="1" applyAlignment="1" applyProtection="1">
      <alignment horizontal="right"/>
      <protection hidden="1"/>
    </xf>
    <xf numFmtId="170" fontId="27" fillId="2" borderId="32" xfId="0" applyNumberFormat="1" applyFont="1" applyFill="1" applyBorder="1" applyAlignment="1" applyProtection="1">
      <alignment horizontal="left" vertical="center"/>
      <protection hidden="1"/>
    </xf>
    <xf numFmtId="3" fontId="17" fillId="2" borderId="78" xfId="26" applyNumberFormat="1" applyFont="1" applyFill="1" applyBorder="1" applyAlignment="1" applyProtection="1">
      <alignment horizontal="right"/>
      <protection hidden="1"/>
    </xf>
    <xf numFmtId="168" fontId="0" fillId="9" borderId="32" xfId="29" applyFont="1" applyFill="1" applyBorder="1" applyAlignment="1" applyProtection="1">
      <alignment horizontal="left"/>
      <protection hidden="1"/>
    </xf>
    <xf numFmtId="3" fontId="0" fillId="0" borderId="78" xfId="26" applyNumberFormat="1" applyFont="1" applyFill="1" applyBorder="1" applyAlignment="1" applyProtection="1">
      <alignment horizontal="right"/>
      <protection hidden="1"/>
    </xf>
    <xf numFmtId="3" fontId="0" fillId="2" borderId="78" xfId="26" applyNumberFormat="1" applyFont="1" applyFill="1" applyBorder="1" applyAlignment="1" applyProtection="1">
      <alignment horizontal="right"/>
      <protection hidden="1"/>
    </xf>
    <xf numFmtId="49" fontId="0" fillId="2" borderId="54" xfId="26" applyNumberFormat="1" applyFont="1" applyFill="1" applyBorder="1" applyAlignment="1" applyProtection="1">
      <alignment horizontal="center"/>
      <protection hidden="1"/>
    </xf>
    <xf numFmtId="0" fontId="0" fillId="2" borderId="31" xfId="26" applyFont="1" applyFill="1" applyBorder="1" applyProtection="1">
      <alignment/>
      <protection hidden="1"/>
    </xf>
    <xf numFmtId="0" fontId="17" fillId="2" borderId="79" xfId="26" applyFont="1" applyFill="1" applyBorder="1" applyAlignment="1" applyProtection="1">
      <alignment horizontal="right"/>
      <protection hidden="1"/>
    </xf>
    <xf numFmtId="0" fontId="17" fillId="2" borderId="27" xfId="26" applyFont="1" applyFill="1" applyBorder="1" applyAlignment="1" applyProtection="1">
      <alignment horizontal="right"/>
      <protection hidden="1"/>
    </xf>
    <xf numFmtId="0" fontId="17" fillId="7" borderId="80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Alignment="1" applyProtection="1">
      <alignment horizontal="left"/>
      <protection hidden="1"/>
    </xf>
    <xf numFmtId="0" fontId="18" fillId="2" borderId="27" xfId="26" applyFont="1" applyFill="1" applyBorder="1" applyAlignment="1" applyProtection="1">
      <alignment/>
      <protection hidden="1"/>
    </xf>
    <xf numFmtId="0" fontId="0" fillId="2" borderId="26" xfId="26" applyFont="1" applyFill="1" applyBorder="1" applyAlignment="1" applyProtection="1">
      <alignment horizontal="center"/>
      <protection hidden="1"/>
    </xf>
    <xf numFmtId="3" fontId="0" fillId="2" borderId="79" xfId="26" applyNumberFormat="1" applyFont="1" applyFill="1" applyBorder="1" applyAlignment="1" applyProtection="1">
      <alignment horizontal="right"/>
      <protection hidden="1"/>
    </xf>
    <xf numFmtId="3" fontId="0" fillId="0" borderId="81" xfId="26" applyNumberFormat="1" applyFont="1" applyFill="1" applyBorder="1" applyAlignment="1" applyProtection="1">
      <alignment horizontal="right"/>
      <protection hidden="1"/>
    </xf>
    <xf numFmtId="0" fontId="17" fillId="0" borderId="30" xfId="26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18" fillId="2" borderId="30" xfId="26" applyFont="1" applyFill="1" applyBorder="1" applyAlignment="1" applyProtection="1">
      <alignment horizontal="center" vertical="justify"/>
      <protection hidden="1"/>
    </xf>
    <xf numFmtId="0" fontId="18" fillId="2" borderId="30" xfId="26" applyFont="1" applyFill="1" applyBorder="1" applyProtection="1">
      <alignment/>
      <protection hidden="1"/>
    </xf>
    <xf numFmtId="49" fontId="0" fillId="2" borderId="30" xfId="26" applyNumberFormat="1" applyFont="1" applyFill="1" applyBorder="1" applyAlignment="1" applyProtection="1">
      <alignment horizontal="center"/>
      <protection hidden="1"/>
    </xf>
    <xf numFmtId="3" fontId="0" fillId="0" borderId="30" xfId="26" applyNumberFormat="1" applyFont="1" applyFill="1" applyBorder="1" applyAlignment="1" applyProtection="1">
      <alignment horizontal="right"/>
      <protection hidden="1"/>
    </xf>
    <xf numFmtId="0" fontId="0" fillId="0" borderId="21" xfId="26" applyBorder="1" applyProtection="1">
      <alignment/>
      <protection/>
    </xf>
    <xf numFmtId="0" fontId="0" fillId="0" borderId="41" xfId="26" applyFont="1" applyFill="1" applyBorder="1" applyAlignment="1" applyProtection="1">
      <alignment horizontal="left"/>
      <protection hidden="1"/>
    </xf>
    <xf numFmtId="0" fontId="0" fillId="0" borderId="58" xfId="26" applyFont="1" applyFill="1" applyBorder="1" applyAlignment="1" applyProtection="1">
      <alignment horizontal="center"/>
      <protection hidden="1"/>
    </xf>
    <xf numFmtId="0" fontId="0" fillId="0" borderId="58" xfId="0" applyBorder="1" applyAlignment="1">
      <alignment horizontal="left"/>
    </xf>
    <xf numFmtId="0" fontId="18" fillId="2" borderId="58" xfId="26" applyFont="1" applyFill="1" applyBorder="1" applyAlignment="1" applyProtection="1">
      <alignment horizontal="center" vertical="justify"/>
      <protection hidden="1"/>
    </xf>
    <xf numFmtId="0" fontId="18" fillId="2" borderId="58" xfId="26" applyFont="1" applyFill="1" applyBorder="1" applyProtection="1">
      <alignment/>
      <protection hidden="1"/>
    </xf>
    <xf numFmtId="49" fontId="0" fillId="2" borderId="58" xfId="26" applyNumberFormat="1" applyFont="1" applyFill="1" applyBorder="1" applyAlignment="1" applyProtection="1">
      <alignment horizontal="center"/>
      <protection hidden="1"/>
    </xf>
    <xf numFmtId="3" fontId="0" fillId="2" borderId="58" xfId="26" applyNumberFormat="1" applyFont="1" applyFill="1" applyBorder="1" applyAlignment="1" applyProtection="1">
      <alignment horizontal="center"/>
      <protection hidden="1"/>
    </xf>
    <xf numFmtId="3" fontId="0" fillId="0" borderId="39" xfId="26" applyNumberFormat="1" applyFont="1" applyFill="1" applyBorder="1" applyAlignment="1" applyProtection="1">
      <alignment horizontal="right"/>
      <protection hidden="1"/>
    </xf>
    <xf numFmtId="0" fontId="0" fillId="0" borderId="0" xfId="26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8" fillId="2" borderId="0" xfId="26" applyFont="1" applyFill="1" applyBorder="1" applyAlignment="1" applyProtection="1">
      <alignment horizontal="center" vertical="justify"/>
      <protection hidden="1"/>
    </xf>
    <xf numFmtId="0" fontId="18" fillId="2" borderId="0" xfId="26" applyFont="1" applyFill="1" applyBorder="1" applyProtection="1">
      <alignment/>
      <protection hidden="1"/>
    </xf>
    <xf numFmtId="49" fontId="0" fillId="2" borderId="0" xfId="26" applyNumberFormat="1" applyFont="1" applyFill="1" applyBorder="1" applyAlignment="1" applyProtection="1">
      <alignment horizontal="center"/>
      <protection hidden="1"/>
    </xf>
    <xf numFmtId="0" fontId="0" fillId="0" borderId="49" xfId="26" applyFont="1" applyFill="1" applyBorder="1" applyAlignment="1" applyProtection="1">
      <alignment horizontal="center"/>
      <protection hidden="1"/>
    </xf>
    <xf numFmtId="0" fontId="0" fillId="0" borderId="18" xfId="26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18" fillId="2" borderId="18" xfId="26" applyFont="1" applyFill="1" applyBorder="1" applyAlignment="1" applyProtection="1">
      <alignment horizontal="center" vertical="justify"/>
      <protection hidden="1"/>
    </xf>
    <xf numFmtId="0" fontId="18" fillId="2" borderId="18" xfId="26" applyFont="1" applyFill="1" applyBorder="1" applyProtection="1">
      <alignment/>
      <protection hidden="1"/>
    </xf>
    <xf numFmtId="49" fontId="0" fillId="2" borderId="18" xfId="26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18" fillId="2" borderId="11" xfId="26" applyFont="1" applyFill="1" applyBorder="1" applyAlignment="1" applyProtection="1">
      <alignment horizontal="center" vertical="justify"/>
      <protection hidden="1"/>
    </xf>
    <xf numFmtId="0" fontId="18" fillId="2" borderId="11" xfId="26" applyFont="1" applyFill="1" applyBorder="1" applyProtection="1">
      <alignment/>
      <protection hidden="1"/>
    </xf>
    <xf numFmtId="49" fontId="0" fillId="2" borderId="11" xfId="26" applyNumberFormat="1" applyFont="1" applyFill="1" applyBorder="1" applyAlignment="1" applyProtection="1">
      <alignment horizontal="center"/>
      <protection hidden="1"/>
    </xf>
    <xf numFmtId="3" fontId="0" fillId="2" borderId="11" xfId="26" applyNumberFormat="1" applyFont="1" applyFill="1" applyBorder="1" applyAlignment="1" applyProtection="1">
      <alignment horizontal="center"/>
      <protection hidden="1"/>
    </xf>
    <xf numFmtId="3" fontId="0" fillId="0" borderId="11" xfId="26" applyNumberFormat="1" applyFont="1" applyFill="1" applyBorder="1" applyAlignment="1" applyProtection="1">
      <alignment horizontal="right"/>
      <protection hidden="1"/>
    </xf>
    <xf numFmtId="181" fontId="0" fillId="0" borderId="71" xfId="26" applyNumberFormat="1" applyFont="1" applyBorder="1" applyAlignment="1" applyProtection="1">
      <alignment horizontal="center"/>
      <protection/>
    </xf>
    <xf numFmtId="181" fontId="0" fillId="0" borderId="73" xfId="26" applyNumberFormat="1" applyFont="1" applyBorder="1" applyAlignment="1" applyProtection="1">
      <alignment horizontal="center"/>
      <protection/>
    </xf>
    <xf numFmtId="181" fontId="24" fillId="0" borderId="74" xfId="26" applyNumberFormat="1" applyFont="1" applyBorder="1" applyAlignment="1" applyProtection="1">
      <alignment horizontal="center"/>
      <protection/>
    </xf>
    <xf numFmtId="181" fontId="24" fillId="0" borderId="0" xfId="26" applyNumberFormat="1" applyFont="1" applyBorder="1" applyAlignment="1" applyProtection="1">
      <alignment horizontal="center"/>
      <protection/>
    </xf>
    <xf numFmtId="0" fontId="17" fillId="2" borderId="17" xfId="26" applyFont="1" applyFill="1" applyBorder="1" applyAlignment="1" applyProtection="1">
      <alignment horizontal="right"/>
      <protection hidden="1"/>
    </xf>
    <xf numFmtId="0" fontId="17" fillId="2" borderId="18" xfId="26" applyFont="1" applyFill="1" applyBorder="1" applyAlignment="1" applyProtection="1">
      <alignment horizontal="right"/>
      <protection hidden="1"/>
    </xf>
    <xf numFmtId="168" fontId="0" fillId="9" borderId="51" xfId="29" applyFont="1" applyFill="1" applyBorder="1" applyAlignment="1" applyProtection="1">
      <alignment horizontal="left"/>
      <protection hidden="1"/>
    </xf>
    <xf numFmtId="0" fontId="17" fillId="0" borderId="75" xfId="26" applyFont="1" applyFill="1" applyBorder="1" applyAlignment="1" applyProtection="1">
      <alignment horizontal="center"/>
      <protection hidden="1"/>
    </xf>
    <xf numFmtId="0" fontId="0" fillId="2" borderId="16" xfId="26" applyFont="1" applyFill="1" applyBorder="1" applyAlignment="1" applyProtection="1">
      <alignment horizontal="center"/>
      <protection hidden="1"/>
    </xf>
    <xf numFmtId="173" fontId="17" fillId="2" borderId="76" xfId="26" applyNumberFormat="1" applyFont="1" applyFill="1" applyBorder="1" applyAlignment="1" applyProtection="1">
      <alignment horizontal="right"/>
      <protection hidden="1"/>
    </xf>
    <xf numFmtId="1" fontId="35" fillId="0" borderId="82" xfId="26" applyNumberFormat="1" applyFont="1" applyFill="1" applyBorder="1" applyAlignment="1" applyProtection="1">
      <alignment horizontal="center"/>
      <protection hidden="1"/>
    </xf>
    <xf numFmtId="0" fontId="17" fillId="0" borderId="23" xfId="26" applyFont="1" applyFill="1" applyBorder="1" applyAlignment="1" applyProtection="1">
      <alignment horizontal="center"/>
      <protection hidden="1"/>
    </xf>
    <xf numFmtId="0" fontId="0" fillId="2" borderId="54" xfId="26" applyFont="1" applyFill="1" applyBorder="1" applyAlignment="1" applyProtection="1">
      <alignment horizontal="center"/>
      <protection hidden="1"/>
    </xf>
    <xf numFmtId="173" fontId="0" fillId="2" borderId="78" xfId="26" applyNumberFormat="1" applyFont="1" applyFill="1" applyBorder="1" applyAlignment="1" applyProtection="1">
      <alignment horizontal="right"/>
      <protection hidden="1"/>
    </xf>
    <xf numFmtId="168" fontId="27" fillId="9" borderId="18" xfId="29" applyFont="1" applyFill="1" applyBorder="1" applyAlignment="1" applyProtection="1">
      <alignment horizontal="left"/>
      <protection hidden="1"/>
    </xf>
    <xf numFmtId="0" fontId="18" fillId="2" borderId="32" xfId="26" applyFont="1" applyFill="1" applyBorder="1" applyAlignment="1" applyProtection="1">
      <alignment horizontal="center" vertical="justify"/>
      <protection hidden="1"/>
    </xf>
    <xf numFmtId="0" fontId="36" fillId="2" borderId="31" xfId="26" applyFont="1" applyFill="1" applyBorder="1" applyAlignment="1" applyProtection="1">
      <alignment horizontal="center"/>
      <protection hidden="1"/>
    </xf>
    <xf numFmtId="170" fontId="27" fillId="2" borderId="58" xfId="0" applyNumberFormat="1" applyFont="1" applyFill="1" applyBorder="1" applyAlignment="1" applyProtection="1">
      <alignment horizontal="left" vertical="center"/>
      <protection hidden="1"/>
    </xf>
    <xf numFmtId="0" fontId="0" fillId="2" borderId="32" xfId="26" applyFont="1" applyFill="1" applyBorder="1" applyAlignment="1" applyProtection="1">
      <alignment/>
      <protection hidden="1"/>
    </xf>
    <xf numFmtId="0" fontId="0" fillId="2" borderId="55" xfId="26" applyFont="1" applyFill="1" applyBorder="1" applyAlignment="1" applyProtection="1">
      <alignment/>
      <protection hidden="1"/>
    </xf>
    <xf numFmtId="0" fontId="36" fillId="2" borderId="83" xfId="26" applyFont="1" applyFill="1" applyBorder="1" applyAlignment="1" applyProtection="1">
      <alignment horizontal="center"/>
      <protection hidden="1"/>
    </xf>
    <xf numFmtId="3" fontId="0" fillId="2" borderId="84" xfId="26" applyNumberFormat="1" applyFont="1" applyFill="1" applyBorder="1" applyAlignment="1" applyProtection="1">
      <alignment horizontal="right"/>
      <protection hidden="1"/>
    </xf>
    <xf numFmtId="0" fontId="17" fillId="7" borderId="85" xfId="26" applyFont="1" applyFill="1" applyBorder="1" applyAlignment="1" applyProtection="1">
      <alignment horizontal="center"/>
      <protection hidden="1"/>
    </xf>
    <xf numFmtId="0" fontId="0" fillId="2" borderId="17" xfId="26" applyFont="1" applyFill="1" applyBorder="1" applyAlignment="1" applyProtection="1">
      <alignment horizontal="center"/>
      <protection hidden="1"/>
    </xf>
    <xf numFmtId="3" fontId="17" fillId="2" borderId="84" xfId="26" applyNumberFormat="1" applyFont="1" applyFill="1" applyBorder="1" applyAlignment="1" applyProtection="1">
      <alignment horizontal="right"/>
      <protection hidden="1"/>
    </xf>
    <xf numFmtId="170" fontId="11" fillId="2" borderId="54" xfId="30" applyNumberFormat="1" applyFont="1" applyFill="1" applyBorder="1" applyAlignment="1" applyProtection="1">
      <alignment horizontal="left" vertical="center"/>
      <protection hidden="1" locked="0"/>
    </xf>
    <xf numFmtId="0" fontId="0" fillId="0" borderId="32" xfId="30" applyBorder="1" applyAlignment="1" applyProtection="1">
      <alignment vertical="center"/>
      <protection hidden="1" locked="0"/>
    </xf>
    <xf numFmtId="0" fontId="0" fillId="0" borderId="55" xfId="30" applyBorder="1" applyAlignment="1" applyProtection="1">
      <alignment vertical="center"/>
      <protection hidden="1" locked="0"/>
    </xf>
    <xf numFmtId="0" fontId="0" fillId="2" borderId="58" xfId="26" applyFont="1" applyFill="1" applyBorder="1" applyAlignment="1" applyProtection="1">
      <alignment/>
      <protection hidden="1"/>
    </xf>
    <xf numFmtId="0" fontId="36" fillId="2" borderId="86" xfId="26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left"/>
    </xf>
    <xf numFmtId="0" fontId="0" fillId="2" borderId="27" xfId="26" applyFont="1" applyFill="1" applyBorder="1" applyAlignment="1" applyProtection="1">
      <alignment horizontal="center" vertical="justify"/>
      <protection hidden="1"/>
    </xf>
    <xf numFmtId="0" fontId="0" fillId="2" borderId="26" xfId="26" applyFont="1" applyFill="1" applyBorder="1" applyProtection="1">
      <alignment/>
      <protection hidden="1"/>
    </xf>
    <xf numFmtId="3" fontId="0" fillId="2" borderId="81" xfId="26" applyNumberFormat="1" applyFont="1" applyFill="1" applyBorder="1" applyAlignment="1" applyProtection="1">
      <alignment horizontal="right"/>
      <protection hidden="1"/>
    </xf>
    <xf numFmtId="1" fontId="35" fillId="0" borderId="87" xfId="26" applyNumberFormat="1" applyFont="1" applyFill="1" applyBorder="1" applyAlignment="1" applyProtection="1">
      <alignment horizontal="center"/>
      <protection hidden="1"/>
    </xf>
    <xf numFmtId="0" fontId="0" fillId="0" borderId="11" xfId="26" applyFont="1" applyFill="1" applyBorder="1" applyAlignment="1" applyProtection="1">
      <alignment horizontal="center"/>
      <protection hidden="1"/>
    </xf>
    <xf numFmtId="0" fontId="17" fillId="0" borderId="11" xfId="26" applyFont="1" applyFill="1" applyBorder="1" applyAlignment="1" applyProtection="1">
      <alignment horizontal="left"/>
      <protection hidden="1"/>
    </xf>
    <xf numFmtId="0" fontId="17" fillId="0" borderId="11" xfId="26" applyFont="1" applyFill="1" applyBorder="1" applyProtection="1">
      <alignment/>
      <protection hidden="1"/>
    </xf>
    <xf numFmtId="0" fontId="0" fillId="0" borderId="75" xfId="26" applyFont="1" applyFill="1" applyBorder="1" applyAlignment="1" applyProtection="1">
      <alignment horizontal="center"/>
      <protection hidden="1"/>
    </xf>
    <xf numFmtId="181" fontId="17" fillId="0" borderId="76" xfId="26" applyNumberFormat="1" applyFont="1" applyFill="1" applyBorder="1" applyAlignment="1" applyProtection="1">
      <alignment horizontal="right"/>
      <protection hidden="1"/>
    </xf>
    <xf numFmtId="1" fontId="35" fillId="2" borderId="24" xfId="26" applyNumberFormat="1" applyFont="1" applyFill="1" applyBorder="1" applyAlignment="1" applyProtection="1" quotePrefix="1">
      <alignment horizontal="center"/>
      <protection hidden="1"/>
    </xf>
    <xf numFmtId="0" fontId="0" fillId="0" borderId="85" xfId="26" applyFont="1" applyFill="1" applyBorder="1" applyAlignment="1" applyProtection="1">
      <alignment horizontal="center"/>
      <protection hidden="1"/>
    </xf>
    <xf numFmtId="181" fontId="17" fillId="0" borderId="88" xfId="26" applyNumberFormat="1" applyFont="1" applyFill="1" applyBorder="1" applyAlignment="1" applyProtection="1">
      <alignment horizontal="right"/>
      <protection hidden="1"/>
    </xf>
    <xf numFmtId="1" fontId="35" fillId="2" borderId="37" xfId="26" applyNumberFormat="1" applyFont="1" applyFill="1" applyBorder="1" applyAlignment="1" applyProtection="1">
      <alignment horizontal="center"/>
      <protection hidden="1"/>
    </xf>
    <xf numFmtId="181" fontId="17" fillId="0" borderId="89" xfId="26" applyNumberFormat="1" applyFont="1" applyFill="1" applyBorder="1" applyAlignment="1" applyProtection="1">
      <alignment horizontal="right"/>
      <protection hidden="1"/>
    </xf>
    <xf numFmtId="181" fontId="0" fillId="0" borderId="89" xfId="26" applyNumberFormat="1" applyFont="1" applyFill="1" applyBorder="1" applyAlignment="1" applyProtection="1">
      <alignment horizontal="right"/>
      <protection hidden="1"/>
    </xf>
    <xf numFmtId="181" fontId="0" fillId="0" borderId="88" xfId="26" applyNumberFormat="1" applyFont="1" applyFill="1" applyBorder="1" applyAlignment="1" applyProtection="1">
      <alignment horizontal="right"/>
      <protection hidden="1"/>
    </xf>
    <xf numFmtId="179" fontId="17" fillId="0" borderId="88" xfId="26" applyNumberFormat="1" applyFont="1" applyFill="1" applyBorder="1" applyAlignment="1" applyProtection="1">
      <alignment horizontal="right"/>
      <protection hidden="1"/>
    </xf>
    <xf numFmtId="181" fontId="0" fillId="0" borderId="90" xfId="26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17" fillId="2" borderId="15" xfId="26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vertical="justify"/>
    </xf>
    <xf numFmtId="0" fontId="18" fillId="2" borderId="15" xfId="26" applyFont="1" applyFill="1" applyBorder="1" applyAlignment="1" applyProtection="1">
      <alignment/>
      <protection hidden="1"/>
    </xf>
    <xf numFmtId="0" fontId="27" fillId="2" borderId="15" xfId="26" applyFont="1" applyFill="1" applyBorder="1" applyAlignment="1" applyProtection="1">
      <alignment horizontal="center"/>
      <protection hidden="1"/>
    </xf>
    <xf numFmtId="49" fontId="27" fillId="2" borderId="30" xfId="26" applyNumberFormat="1" applyFont="1" applyFill="1" applyBorder="1" applyAlignment="1" applyProtection="1">
      <alignment horizontal="center"/>
      <protection hidden="1"/>
    </xf>
    <xf numFmtId="1" fontId="35" fillId="2" borderId="15" xfId="26" applyNumberFormat="1" applyFont="1" applyFill="1" applyBorder="1" applyAlignment="1" applyProtection="1">
      <alignment horizontal="center"/>
      <protection hidden="1"/>
    </xf>
    <xf numFmtId="49" fontId="0" fillId="2" borderId="15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Border="1" applyProtection="1">
      <alignment/>
      <protection/>
    </xf>
    <xf numFmtId="0" fontId="17" fillId="2" borderId="16" xfId="26" applyFont="1" applyFill="1" applyBorder="1" applyAlignment="1" applyProtection="1">
      <alignment/>
      <protection hidden="1"/>
    </xf>
    <xf numFmtId="0" fontId="17" fillId="2" borderId="51" xfId="26" applyFont="1" applyFill="1" applyBorder="1" applyAlignment="1" applyProtection="1">
      <alignment/>
      <protection hidden="1"/>
    </xf>
    <xf numFmtId="0" fontId="27" fillId="2" borderId="51" xfId="26" applyFont="1" applyFill="1" applyBorder="1" applyAlignment="1" applyProtection="1">
      <alignment horizontal="left"/>
      <protection hidden="1"/>
    </xf>
    <xf numFmtId="0" fontId="27" fillId="2" borderId="51" xfId="26" applyFont="1" applyFill="1" applyBorder="1" applyProtection="1">
      <alignment/>
      <protection hidden="1"/>
    </xf>
    <xf numFmtId="0" fontId="27" fillId="0" borderId="24" xfId="26" applyFont="1" applyFill="1" applyBorder="1" applyAlignment="1" applyProtection="1">
      <alignment horizontal="center"/>
      <protection hidden="1"/>
    </xf>
    <xf numFmtId="3" fontId="27" fillId="2" borderId="76" xfId="26" applyNumberFormat="1" applyFont="1" applyFill="1" applyBorder="1" applyAlignment="1" applyProtection="1">
      <alignment horizontal="right"/>
      <protection hidden="1"/>
    </xf>
    <xf numFmtId="1" fontId="35" fillId="2" borderId="52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/>
      <protection/>
    </xf>
    <xf numFmtId="0" fontId="17" fillId="2" borderId="54" xfId="26" applyFont="1" applyFill="1" applyBorder="1" applyAlignment="1" applyProtection="1">
      <alignment/>
      <protection hidden="1"/>
    </xf>
    <xf numFmtId="0" fontId="17" fillId="2" borderId="32" xfId="26" applyFont="1" applyFill="1" applyBorder="1" applyAlignment="1" applyProtection="1">
      <alignment/>
      <protection hidden="1"/>
    </xf>
    <xf numFmtId="0" fontId="27" fillId="0" borderId="31" xfId="26" applyFont="1" applyFill="1" applyBorder="1" applyAlignment="1" applyProtection="1">
      <alignment horizontal="center"/>
      <protection hidden="1"/>
    </xf>
    <xf numFmtId="3" fontId="27" fillId="2" borderId="92" xfId="26" applyNumberFormat="1" applyFont="1" applyFill="1" applyBorder="1" applyAlignment="1" applyProtection="1">
      <alignment horizontal="right"/>
      <protection hidden="1"/>
    </xf>
    <xf numFmtId="1" fontId="35" fillId="2" borderId="82" xfId="26" applyNumberFormat="1" applyFont="1" applyFill="1" applyBorder="1" applyAlignment="1" applyProtection="1">
      <alignment horizontal="center"/>
      <protection hidden="1"/>
    </xf>
    <xf numFmtId="1" fontId="35" fillId="2" borderId="55" xfId="26" applyNumberFormat="1" applyFont="1" applyFill="1" applyBorder="1" applyAlignment="1" applyProtection="1">
      <alignment horizontal="center"/>
      <protection hidden="1"/>
    </xf>
    <xf numFmtId="0" fontId="17" fillId="2" borderId="79" xfId="26" applyFont="1" applyFill="1" applyBorder="1" applyAlignment="1" applyProtection="1">
      <alignment/>
      <protection hidden="1"/>
    </xf>
    <xf numFmtId="0" fontId="17" fillId="2" borderId="27" xfId="26" applyFont="1" applyFill="1" applyBorder="1" applyAlignment="1" applyProtection="1">
      <alignment/>
      <protection hidden="1"/>
    </xf>
    <xf numFmtId="0" fontId="27" fillId="2" borderId="79" xfId="26" applyFont="1" applyFill="1" applyBorder="1" applyAlignment="1" applyProtection="1">
      <alignment horizontal="left"/>
      <protection hidden="1"/>
    </xf>
    <xf numFmtId="0" fontId="27" fillId="2" borderId="27" xfId="26" applyFont="1" applyFill="1" applyBorder="1" applyAlignment="1" applyProtection="1">
      <alignment horizontal="left"/>
      <protection hidden="1"/>
    </xf>
    <xf numFmtId="0" fontId="27" fillId="0" borderId="26" xfId="26" applyFont="1" applyFill="1" applyBorder="1" applyAlignment="1" applyProtection="1">
      <alignment horizontal="center"/>
      <protection hidden="1"/>
    </xf>
    <xf numFmtId="1" fontId="35" fillId="2" borderId="87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Protection="1">
      <alignment/>
      <protection/>
    </xf>
    <xf numFmtId="0" fontId="19" fillId="2" borderId="41" xfId="26" applyFont="1" applyFill="1" applyBorder="1" applyAlignment="1" applyProtection="1">
      <alignment horizontal="left" vertical="center"/>
      <protection hidden="1" locked="0"/>
    </xf>
    <xf numFmtId="0" fontId="11" fillId="2" borderId="58" xfId="26" applyFont="1" applyFill="1" applyBorder="1" applyAlignment="1" applyProtection="1">
      <alignment horizontal="left" vertical="center"/>
      <protection hidden="1" locked="0"/>
    </xf>
    <xf numFmtId="0" fontId="0" fillId="0" borderId="58" xfId="26" applyFont="1" applyBorder="1" applyAlignment="1" applyProtection="1">
      <alignment horizontal="left" vertical="center"/>
      <protection hidden="1" locked="0"/>
    </xf>
    <xf numFmtId="0" fontId="0" fillId="0" borderId="39" xfId="26" applyFont="1" applyBorder="1" applyAlignment="1" applyProtection="1">
      <alignment horizontal="left" vertical="center"/>
      <protection hidden="1" locked="0"/>
    </xf>
    <xf numFmtId="0" fontId="11" fillId="2" borderId="64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Border="1" applyAlignment="1" applyProtection="1">
      <alignment horizontal="left" vertical="center"/>
      <protection hidden="1" locked="0"/>
    </xf>
    <xf numFmtId="0" fontId="0" fillId="0" borderId="65" xfId="26" applyFont="1" applyBorder="1" applyAlignment="1" applyProtection="1">
      <alignment horizontal="left" vertical="center"/>
      <protection hidden="1" locked="0"/>
    </xf>
    <xf numFmtId="183" fontId="0" fillId="0" borderId="22" xfId="26" applyNumberFormat="1" applyBorder="1" applyAlignment="1" applyProtection="1">
      <alignment horizontal="right"/>
      <protection/>
    </xf>
    <xf numFmtId="0" fontId="11" fillId="2" borderId="18" xfId="26" applyFont="1" applyFill="1" applyBorder="1" applyAlignment="1" applyProtection="1">
      <alignment horizontal="left" vertical="center"/>
      <protection hidden="1" locked="0"/>
    </xf>
    <xf numFmtId="0" fontId="0" fillId="0" borderId="18" xfId="26" applyFont="1" applyBorder="1" applyAlignment="1" applyProtection="1">
      <alignment horizontal="left" vertical="center"/>
      <protection hidden="1" locked="0"/>
    </xf>
    <xf numFmtId="0" fontId="0" fillId="0" borderId="47" xfId="26" applyFont="1" applyBorder="1" applyAlignment="1" applyProtection="1">
      <alignment horizontal="left" vertical="center"/>
      <protection hidden="1" locked="0"/>
    </xf>
    <xf numFmtId="3" fontId="17" fillId="0" borderId="81" xfId="26" applyNumberFormat="1" applyFont="1" applyFill="1" applyBorder="1" applyAlignment="1" applyProtection="1">
      <alignment horizontal="right"/>
      <protection hidden="1"/>
    </xf>
    <xf numFmtId="173" fontId="17" fillId="2" borderId="78" xfId="26" applyNumberFormat="1" applyFont="1" applyFill="1" applyBorder="1" applyAlignment="1" applyProtection="1">
      <alignment horizontal="right"/>
      <protection hidden="1"/>
    </xf>
    <xf numFmtId="170" fontId="27" fillId="2" borderId="54" xfId="0" applyNumberFormat="1" applyFont="1" applyFill="1" applyBorder="1" applyAlignment="1" applyProtection="1">
      <alignment horizontal="left" vertical="center"/>
      <protection hidden="1"/>
    </xf>
    <xf numFmtId="1" fontId="35" fillId="0" borderId="55" xfId="26" applyNumberFormat="1" applyFont="1" applyFill="1" applyBorder="1" applyAlignment="1" applyProtection="1">
      <alignment horizontal="center"/>
      <protection hidden="1"/>
    </xf>
    <xf numFmtId="3" fontId="17" fillId="2" borderId="92" xfId="26" applyNumberFormat="1" applyFont="1" applyFill="1" applyBorder="1" applyAlignment="1" applyProtection="1">
      <alignment horizontal="right"/>
      <protection hidden="1"/>
    </xf>
    <xf numFmtId="0" fontId="17" fillId="8" borderId="93" xfId="26" applyFont="1" applyFill="1" applyBorder="1" applyAlignment="1" applyProtection="1">
      <alignment horizontal="left" vertical="center" wrapText="1" indent="1"/>
      <protection hidden="1" locked="0"/>
    </xf>
    <xf numFmtId="0" fontId="36" fillId="2" borderId="54" xfId="26" applyFont="1" applyFill="1" applyBorder="1" applyAlignment="1" applyProtection="1">
      <alignment horizontal="center"/>
      <protection hidden="1"/>
    </xf>
    <xf numFmtId="0" fontId="36" fillId="2" borderId="57" xfId="26" applyFont="1" applyFill="1" applyBorder="1" applyAlignment="1" applyProtection="1">
      <alignment horizontal="center"/>
      <protection hidden="1"/>
    </xf>
    <xf numFmtId="0" fontId="0" fillId="2" borderId="79" xfId="26" applyFont="1" applyFill="1" applyBorder="1" applyProtection="1">
      <alignment/>
      <protection hidden="1"/>
    </xf>
    <xf numFmtId="0" fontId="36" fillId="2" borderId="94" xfId="26" applyFont="1" applyFill="1" applyBorder="1" applyAlignment="1" applyProtection="1">
      <alignment horizontal="center"/>
      <protection hidden="1"/>
    </xf>
    <xf numFmtId="0" fontId="0" fillId="2" borderId="95" xfId="26" applyFont="1" applyFill="1" applyBorder="1" applyProtection="1">
      <alignment/>
      <protection hidden="1"/>
    </xf>
    <xf numFmtId="181" fontId="17" fillId="0" borderId="96" xfId="26" applyNumberFormat="1" applyFont="1" applyFill="1" applyBorder="1" applyAlignment="1" applyProtection="1">
      <alignment horizontal="right"/>
      <protection hidden="1"/>
    </xf>
    <xf numFmtId="0" fontId="0" fillId="0" borderId="0" xfId="26" applyFont="1" applyProtection="1">
      <alignment/>
      <protection/>
    </xf>
    <xf numFmtId="179" fontId="17" fillId="0" borderId="90" xfId="26" applyNumberFormat="1" applyFont="1" applyFill="1" applyBorder="1" applyAlignment="1" applyProtection="1">
      <alignment horizontal="right"/>
      <protection hidden="1"/>
    </xf>
    <xf numFmtId="181" fontId="0" fillId="0" borderId="92" xfId="26" applyNumberFormat="1" applyFont="1" applyFill="1" applyBorder="1" applyAlignment="1" applyProtection="1">
      <alignment horizontal="right"/>
      <protection hidden="1"/>
    </xf>
    <xf numFmtId="3" fontId="27" fillId="2" borderId="96" xfId="26" applyNumberFormat="1" applyFont="1" applyFill="1" applyBorder="1" applyAlignment="1" applyProtection="1">
      <alignment horizontal="right"/>
      <protection hidden="1"/>
    </xf>
    <xf numFmtId="49" fontId="0" fillId="2" borderId="51" xfId="26" applyNumberFormat="1" applyFont="1" applyFill="1" applyBorder="1" applyProtection="1">
      <alignment/>
      <protection hidden="1"/>
    </xf>
    <xf numFmtId="0" fontId="10" fillId="0" borderId="0" xfId="26" applyFont="1" applyProtection="1">
      <alignment/>
      <protection/>
    </xf>
    <xf numFmtId="0" fontId="10" fillId="0" borderId="0" xfId="26" applyFont="1" applyAlignment="1" applyProtection="1">
      <alignment horizontal="left"/>
      <protection/>
    </xf>
    <xf numFmtId="0" fontId="0" fillId="0" borderId="5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172" fontId="6" fillId="8" borderId="97" xfId="28" applyNumberFormat="1" applyFont="1" applyFill="1" applyBorder="1" applyAlignment="1" applyProtection="1">
      <alignment horizontal="center"/>
      <protection hidden="1" locked="0"/>
    </xf>
    <xf numFmtId="172" fontId="6" fillId="8" borderId="98" xfId="28" applyNumberFormat="1" applyFont="1" applyFill="1" applyBorder="1" applyAlignment="1" applyProtection="1">
      <alignment horizontal="center"/>
      <protection hidden="1" locked="0"/>
    </xf>
    <xf numFmtId="172" fontId="6" fillId="8" borderId="99" xfId="28" applyNumberFormat="1" applyFont="1" applyFill="1" applyBorder="1" applyAlignment="1" applyProtection="1">
      <alignment horizontal="center"/>
      <protection hidden="1" locked="0"/>
    </xf>
    <xf numFmtId="0" fontId="0" fillId="0" borderId="59" xfId="26" applyBorder="1" applyAlignment="1" applyProtection="1">
      <alignment/>
      <protection hidden="1" locked="0"/>
    </xf>
    <xf numFmtId="0" fontId="11" fillId="2" borderId="57" xfId="26" applyFont="1" applyFill="1" applyBorder="1" applyAlignment="1" applyProtection="1">
      <alignment/>
      <protection hidden="1" locked="0"/>
    </xf>
    <xf numFmtId="0" fontId="0" fillId="0" borderId="100" xfId="26" applyBorder="1" applyAlignment="1" applyProtection="1">
      <alignment/>
      <protection hidden="1" locked="0"/>
    </xf>
    <xf numFmtId="0" fontId="11" fillId="2" borderId="54" xfId="26" applyFont="1" applyFill="1" applyBorder="1" applyAlignment="1" applyProtection="1">
      <alignment/>
      <protection hidden="1" locked="0"/>
    </xf>
    <xf numFmtId="0" fontId="0" fillId="0" borderId="55" xfId="26" applyBorder="1" applyAlignment="1" applyProtection="1">
      <alignment/>
      <protection hidden="1" locked="0"/>
    </xf>
    <xf numFmtId="0" fontId="14" fillId="2" borderId="14" xfId="26" applyFont="1" applyFill="1" applyBorder="1" applyAlignment="1" applyProtection="1">
      <alignment horizontal="center"/>
      <protection hidden="1"/>
    </xf>
    <xf numFmtId="0" fontId="14" fillId="2" borderId="15" xfId="26" applyFont="1" applyFill="1" applyBorder="1" applyAlignment="1" applyProtection="1">
      <alignment horizontal="center"/>
      <protection hidden="1"/>
    </xf>
    <xf numFmtId="0" fontId="23" fillId="0" borderId="18" xfId="26" applyFont="1" applyBorder="1" applyAlignment="1" applyProtection="1">
      <alignment horizontal="left" vertical="justify"/>
      <protection/>
    </xf>
    <xf numFmtId="0" fontId="6" fillId="0" borderId="101" xfId="26" applyFont="1" applyBorder="1" applyAlignment="1" applyProtection="1">
      <alignment horizontal="center" vertical="center"/>
      <protection hidden="1"/>
    </xf>
    <xf numFmtId="0" fontId="6" fillId="0" borderId="3" xfId="26" applyFont="1" applyBorder="1" applyAlignment="1" applyProtection="1">
      <alignment horizontal="center" vertical="center"/>
      <protection hidden="1"/>
    </xf>
    <xf numFmtId="0" fontId="15" fillId="8" borderId="102" xfId="26" applyFont="1" applyFill="1" applyBorder="1" applyAlignment="1" applyProtection="1">
      <alignment/>
      <protection hidden="1" locked="0"/>
    </xf>
    <xf numFmtId="0" fontId="17" fillId="8" borderId="103" xfId="26" applyFont="1" applyFill="1" applyBorder="1" applyAlignment="1" applyProtection="1">
      <alignment/>
      <protection hidden="1" locked="0"/>
    </xf>
    <xf numFmtId="0" fontId="15" fillId="8" borderId="91" xfId="26" applyFont="1" applyFill="1" applyBorder="1" applyAlignment="1" applyProtection="1">
      <alignment/>
      <protection hidden="1" locked="0"/>
    </xf>
    <xf numFmtId="0" fontId="17" fillId="8" borderId="22" xfId="26" applyFont="1" applyFill="1" applyBorder="1" applyAlignment="1" applyProtection="1">
      <alignment/>
      <protection hidden="1" locked="0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168" fontId="15" fillId="8" borderId="104" xfId="27" applyFont="1" applyFill="1" applyBorder="1" applyAlignment="1" applyProtection="1">
      <alignment horizontal="center" vertical="center" wrapText="1"/>
      <protection hidden="1" locked="0"/>
    </xf>
    <xf numFmtId="0" fontId="17" fillId="8" borderId="105" xfId="26" applyFont="1" applyFill="1" applyBorder="1" applyAlignment="1" applyProtection="1">
      <alignment horizontal="center" vertical="center" wrapText="1"/>
      <protection hidden="1" locked="0"/>
    </xf>
    <xf numFmtId="0" fontId="17" fillId="8" borderId="106" xfId="26" applyFont="1" applyFill="1" applyBorder="1" applyAlignment="1" applyProtection="1">
      <alignment horizontal="center" vertical="center" wrapText="1"/>
      <protection hidden="1" locked="0"/>
    </xf>
    <xf numFmtId="168" fontId="16" fillId="8" borderId="107" xfId="27" applyFont="1" applyFill="1" applyBorder="1" applyAlignment="1" applyProtection="1">
      <alignment horizontal="center" vertical="center" wrapText="1"/>
      <protection hidden="1" locked="0"/>
    </xf>
    <xf numFmtId="168" fontId="16" fillId="8" borderId="15" xfId="27" applyFont="1" applyFill="1" applyBorder="1" applyAlignment="1" applyProtection="1">
      <alignment horizontal="center" vertical="center" wrapText="1"/>
      <protection hidden="1" locked="0"/>
    </xf>
    <xf numFmtId="168" fontId="16" fillId="8" borderId="108" xfId="27" applyFont="1" applyFill="1" applyBorder="1" applyAlignment="1" applyProtection="1">
      <alignment horizontal="center" vertical="center" wrapText="1"/>
      <protection hidden="1" locked="0"/>
    </xf>
    <xf numFmtId="1" fontId="15" fillId="8" borderId="104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05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09" xfId="26" applyNumberFormat="1" applyFont="1" applyFill="1" applyBorder="1" applyAlignment="1" applyProtection="1">
      <alignment horizontal="center" vertical="center"/>
      <protection hidden="1" locked="0"/>
    </xf>
    <xf numFmtId="0" fontId="0" fillId="0" borderId="110" xfId="26" applyBorder="1" applyAlignment="1" applyProtection="1">
      <alignment/>
      <protection hidden="1" locked="0"/>
    </xf>
    <xf numFmtId="0" fontId="11" fillId="2" borderId="17" xfId="26" applyFont="1" applyFill="1" applyBorder="1" applyAlignment="1" applyProtection="1">
      <alignment/>
      <protection hidden="1" locked="0"/>
    </xf>
    <xf numFmtId="0" fontId="0" fillId="0" borderId="111" xfId="26" applyBorder="1" applyAlignment="1" applyProtection="1">
      <alignment/>
      <protection hidden="1" locked="0"/>
    </xf>
    <xf numFmtId="0" fontId="0" fillId="0" borderId="82" xfId="26" applyBorder="1" applyAlignment="1" applyProtection="1">
      <alignment/>
      <protection hidden="1" locked="0"/>
    </xf>
    <xf numFmtId="0" fontId="0" fillId="0" borderId="1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2" xfId="0" applyBorder="1" applyAlignment="1">
      <alignment horizontal="center"/>
    </xf>
    <xf numFmtId="0" fontId="15" fillId="2" borderId="6" xfId="26" applyFont="1" applyFill="1" applyBorder="1" applyAlignment="1" applyProtection="1">
      <alignment horizontal="center"/>
      <protection hidden="1" locked="0"/>
    </xf>
    <xf numFmtId="0" fontId="0" fillId="0" borderId="6" xfId="26" applyBorder="1" applyAlignment="1" applyProtection="1">
      <alignment/>
      <protection hidden="1" locked="0"/>
    </xf>
    <xf numFmtId="0" fontId="0" fillId="0" borderId="113" xfId="26" applyBorder="1" applyAlignment="1" applyProtection="1">
      <alignment/>
      <protection hidden="1" locked="0"/>
    </xf>
    <xf numFmtId="0" fontId="17" fillId="7" borderId="114" xfId="26" applyFont="1" applyFill="1" applyBorder="1" applyAlignment="1" applyProtection="1">
      <alignment horizontal="center"/>
      <protection hidden="1"/>
    </xf>
    <xf numFmtId="181" fontId="17" fillId="7" borderId="114" xfId="26" applyNumberFormat="1" applyFont="1" applyFill="1" applyBorder="1" applyAlignment="1" applyProtection="1">
      <alignment horizontal="right"/>
      <protection hidden="1"/>
    </xf>
    <xf numFmtId="181" fontId="17" fillId="7" borderId="115" xfId="26" applyNumberFormat="1" applyFont="1" applyFill="1" applyBorder="1" applyAlignment="1" applyProtection="1">
      <alignment horizontal="right"/>
      <protection hidden="1"/>
    </xf>
    <xf numFmtId="0" fontId="11" fillId="8" borderId="22" xfId="26" applyFont="1" applyFill="1" applyBorder="1" applyAlignment="1" applyProtection="1">
      <alignment/>
      <protection hidden="1" locked="0"/>
    </xf>
    <xf numFmtId="0" fontId="0" fillId="8" borderId="77" xfId="26" applyFill="1" applyBorder="1" applyAlignment="1" applyProtection="1">
      <alignment/>
      <protection hidden="1" locked="0"/>
    </xf>
    <xf numFmtId="0" fontId="11" fillId="8" borderId="116" xfId="26" applyFont="1" applyFill="1" applyBorder="1" applyAlignment="1" applyProtection="1">
      <alignment/>
      <protection hidden="1" locked="0"/>
    </xf>
    <xf numFmtId="0" fontId="0" fillId="8" borderId="80" xfId="26" applyFill="1" applyBorder="1" applyAlignment="1" applyProtection="1">
      <alignment/>
      <protection hidden="1" locked="0"/>
    </xf>
    <xf numFmtId="0" fontId="11" fillId="8" borderId="117" xfId="26" applyFont="1" applyFill="1" applyBorder="1" applyAlignment="1" applyProtection="1">
      <alignment/>
      <protection hidden="1" locked="0"/>
    </xf>
    <xf numFmtId="0" fontId="0" fillId="8" borderId="116" xfId="26" applyFill="1" applyBorder="1" applyAlignment="1" applyProtection="1">
      <alignment/>
      <protection hidden="1" locked="0"/>
    </xf>
    <xf numFmtId="0" fontId="11" fillId="8" borderId="91" xfId="26" applyFont="1" applyFill="1" applyBorder="1" applyAlignment="1" applyProtection="1">
      <alignment/>
      <protection hidden="1" locked="0"/>
    </xf>
    <xf numFmtId="0" fontId="0" fillId="8" borderId="22" xfId="26" applyFill="1" applyBorder="1" applyAlignment="1" applyProtection="1">
      <alignment/>
      <protection hidden="1" locked="0"/>
    </xf>
    <xf numFmtId="0" fontId="0" fillId="2" borderId="31" xfId="26" applyFont="1" applyFill="1" applyBorder="1" applyAlignment="1" applyProtection="1">
      <alignment horizontal="center"/>
      <protection hidden="1"/>
    </xf>
    <xf numFmtId="181" fontId="0" fillId="8" borderId="31" xfId="26" applyNumberFormat="1" applyFont="1" applyFill="1" applyBorder="1" applyAlignment="1" applyProtection="1">
      <alignment horizontal="right"/>
      <protection hidden="1"/>
    </xf>
    <xf numFmtId="181" fontId="0" fillId="8" borderId="118" xfId="26" applyNumberFormat="1" applyFont="1" applyFill="1" applyBorder="1" applyAlignment="1" applyProtection="1">
      <alignment horizontal="right"/>
      <protection hidden="1"/>
    </xf>
    <xf numFmtId="0" fontId="21" fillId="0" borderId="7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0" fillId="2" borderId="20" xfId="26" applyFont="1" applyFill="1" applyBorder="1" applyAlignment="1" applyProtection="1">
      <alignment horizontal="center" vertical="justify"/>
      <protection hidden="1"/>
    </xf>
    <xf numFmtId="0" fontId="0" fillId="2" borderId="20" xfId="26" applyFill="1" applyBorder="1" applyAlignment="1" applyProtection="1">
      <alignment horizontal="center" vertical="justify"/>
      <protection hidden="1"/>
    </xf>
    <xf numFmtId="0" fontId="0" fillId="2" borderId="25" xfId="26" applyFill="1" applyBorder="1" applyAlignment="1" applyProtection="1">
      <alignment horizontal="center"/>
      <protection hidden="1"/>
    </xf>
    <xf numFmtId="3" fontId="0" fillId="8" borderId="25" xfId="26" applyNumberFormat="1" applyFill="1" applyBorder="1" applyAlignment="1" applyProtection="1">
      <alignment horizontal="right"/>
      <protection hidden="1"/>
    </xf>
    <xf numFmtId="0" fontId="17" fillId="2" borderId="31" xfId="26" applyFont="1" applyFill="1" applyBorder="1" applyAlignment="1" applyProtection="1">
      <alignment horizontal="center"/>
      <protection hidden="1"/>
    </xf>
    <xf numFmtId="0" fontId="21" fillId="0" borderId="1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15" fillId="8" borderId="103" xfId="26" applyFont="1" applyFill="1" applyBorder="1" applyAlignment="1" applyProtection="1">
      <alignment/>
      <protection hidden="1" locked="0"/>
    </xf>
    <xf numFmtId="0" fontId="17" fillId="8" borderId="75" xfId="26" applyFont="1" applyFill="1" applyBorder="1" applyAlignment="1" applyProtection="1">
      <alignment/>
      <protection hidden="1" locked="0"/>
    </xf>
    <xf numFmtId="0" fontId="15" fillId="8" borderId="22" xfId="26" applyFont="1" applyFill="1" applyBorder="1" applyAlignment="1" applyProtection="1">
      <alignment/>
      <protection hidden="1" locked="0"/>
    </xf>
    <xf numFmtId="0" fontId="17" fillId="8" borderId="77" xfId="26" applyFont="1" applyFill="1" applyBorder="1" applyAlignment="1" applyProtection="1">
      <alignment/>
      <protection hidden="1" locked="0"/>
    </xf>
    <xf numFmtId="0" fontId="0" fillId="2" borderId="24" xfId="26" applyFont="1" applyFill="1" applyBorder="1" applyAlignment="1" applyProtection="1">
      <alignment horizontal="center"/>
      <protection hidden="1"/>
    </xf>
    <xf numFmtId="181" fontId="0" fillId="8" borderId="24" xfId="26" applyNumberFormat="1" applyFont="1" applyFill="1" applyBorder="1" applyAlignment="1" applyProtection="1">
      <alignment horizontal="right"/>
      <protection hidden="1"/>
    </xf>
    <xf numFmtId="181" fontId="0" fillId="8" borderId="119" xfId="26" applyNumberFormat="1" applyFont="1" applyFill="1" applyBorder="1" applyAlignment="1" applyProtection="1">
      <alignment horizontal="right"/>
      <protection hidden="1"/>
    </xf>
    <xf numFmtId="0" fontId="17" fillId="2" borderId="20" xfId="26" applyFont="1" applyFill="1" applyBorder="1" applyAlignment="1" applyProtection="1">
      <alignment horizontal="center"/>
      <protection hidden="1"/>
    </xf>
    <xf numFmtId="181" fontId="0" fillId="8" borderId="20" xfId="26" applyNumberFormat="1" applyFont="1" applyFill="1" applyBorder="1" applyAlignment="1" applyProtection="1">
      <alignment horizontal="right"/>
      <protection hidden="1"/>
    </xf>
    <xf numFmtId="181" fontId="0" fillId="8" borderId="120" xfId="26" applyNumberFormat="1" applyFont="1" applyFill="1" applyBorder="1" applyAlignment="1" applyProtection="1">
      <alignment horizontal="right"/>
      <protection hidden="1"/>
    </xf>
    <xf numFmtId="0" fontId="17" fillId="6" borderId="121" xfId="26" applyFont="1" applyFill="1" applyBorder="1" applyAlignment="1" applyProtection="1">
      <alignment horizontal="center"/>
      <protection hidden="1"/>
    </xf>
    <xf numFmtId="181" fontId="17" fillId="6" borderId="121" xfId="26" applyNumberFormat="1" applyFont="1" applyFill="1" applyBorder="1" applyAlignment="1" applyProtection="1">
      <alignment horizontal="right"/>
      <protection hidden="1"/>
    </xf>
    <xf numFmtId="181" fontId="17" fillId="6" borderId="122" xfId="26" applyNumberFormat="1" applyFont="1" applyFill="1" applyBorder="1" applyAlignment="1" applyProtection="1">
      <alignment horizontal="right"/>
      <protection hidden="1"/>
    </xf>
    <xf numFmtId="0" fontId="0" fillId="2" borderId="26" xfId="26" applyFill="1" applyBorder="1" applyAlignment="1" applyProtection="1">
      <alignment horizontal="center"/>
      <protection hidden="1"/>
    </xf>
    <xf numFmtId="3" fontId="0" fillId="8" borderId="26" xfId="26" applyNumberFormat="1" applyFill="1" applyBorder="1" applyAlignment="1" applyProtection="1">
      <alignment horizontal="right"/>
      <protection hidden="1"/>
    </xf>
    <xf numFmtId="0" fontId="0" fillId="2" borderId="28" xfId="26" applyFill="1" applyBorder="1" applyAlignment="1" applyProtection="1">
      <alignment horizontal="center"/>
      <protection hidden="1"/>
    </xf>
    <xf numFmtId="3" fontId="0" fillId="8" borderId="28" xfId="26" applyNumberFormat="1" applyFill="1" applyBorder="1" applyAlignment="1" applyProtection="1">
      <alignment horizontal="right"/>
      <protection hidden="1"/>
    </xf>
    <xf numFmtId="0" fontId="0" fillId="2" borderId="20" xfId="26" applyFont="1" applyFill="1" applyBorder="1" applyAlignment="1" applyProtection="1">
      <alignment horizontal="center"/>
      <protection hidden="1"/>
    </xf>
    <xf numFmtId="0" fontId="0" fillId="2" borderId="20" xfId="26" applyFill="1" applyBorder="1" applyAlignment="1" applyProtection="1">
      <alignment horizontal="center"/>
      <protection hidden="1"/>
    </xf>
    <xf numFmtId="3" fontId="17" fillId="8" borderId="20" xfId="26" applyNumberFormat="1" applyFont="1" applyFill="1" applyBorder="1" applyAlignment="1" applyProtection="1">
      <alignment horizontal="right"/>
      <protection hidden="1"/>
    </xf>
    <xf numFmtId="0" fontId="0" fillId="2" borderId="29" xfId="26" applyFont="1" applyFill="1" applyBorder="1" applyAlignment="1" applyProtection="1">
      <alignment horizontal="center"/>
      <protection hidden="1"/>
    </xf>
    <xf numFmtId="0" fontId="0" fillId="2" borderId="29" xfId="26" applyFill="1" applyBorder="1" applyAlignment="1" applyProtection="1">
      <alignment horizontal="center"/>
      <protection hidden="1"/>
    </xf>
    <xf numFmtId="3" fontId="0" fillId="8" borderId="29" xfId="26" applyNumberFormat="1" applyFill="1" applyBorder="1" applyAlignment="1" applyProtection="1">
      <alignment horizontal="right"/>
      <protection hidden="1"/>
    </xf>
    <xf numFmtId="0" fontId="0" fillId="2" borderId="31" xfId="26" applyFill="1" applyBorder="1" applyAlignment="1" applyProtection="1">
      <alignment horizontal="center"/>
      <protection hidden="1"/>
    </xf>
    <xf numFmtId="3" fontId="0" fillId="8" borderId="31" xfId="26" applyNumberFormat="1" applyFill="1" applyBorder="1" applyAlignment="1" applyProtection="1">
      <alignment horizontal="right"/>
      <protection hidden="1"/>
    </xf>
    <xf numFmtId="0" fontId="17" fillId="2" borderId="28" xfId="26" applyFont="1" applyFill="1" applyBorder="1" applyAlignment="1" applyProtection="1">
      <alignment horizontal="center"/>
      <protection hidden="1"/>
    </xf>
    <xf numFmtId="3" fontId="17" fillId="8" borderId="28" xfId="26" applyNumberFormat="1" applyFont="1" applyFill="1" applyBorder="1" applyAlignment="1" applyProtection="1">
      <alignment horizontal="right"/>
      <protection hidden="1"/>
    </xf>
    <xf numFmtId="0" fontId="25" fillId="2" borderId="33" xfId="26" applyFont="1" applyFill="1" applyBorder="1" applyAlignment="1" applyProtection="1">
      <alignment horizontal="center"/>
      <protection hidden="1"/>
    </xf>
    <xf numFmtId="3" fontId="25" fillId="8" borderId="33" xfId="26" applyNumberFormat="1" applyFont="1" applyFill="1" applyBorder="1" applyAlignment="1" applyProtection="1">
      <alignment horizontal="right"/>
      <protection hidden="1"/>
    </xf>
    <xf numFmtId="3" fontId="25" fillId="8" borderId="123" xfId="26" applyNumberFormat="1" applyFont="1" applyFill="1" applyBorder="1" applyAlignment="1" applyProtection="1">
      <alignment horizontal="right"/>
      <protection hidden="1"/>
    </xf>
    <xf numFmtId="0" fontId="27" fillId="2" borderId="25" xfId="26" applyFont="1" applyFill="1" applyBorder="1" applyAlignment="1" applyProtection="1">
      <alignment horizontal="center"/>
      <protection hidden="1"/>
    </xf>
    <xf numFmtId="3" fontId="27" fillId="8" borderId="25" xfId="26" applyNumberFormat="1" applyFont="1" applyFill="1" applyBorder="1" applyAlignment="1" applyProtection="1">
      <alignment horizontal="right"/>
      <protection hidden="1"/>
    </xf>
    <xf numFmtId="3" fontId="27" fillId="8" borderId="124" xfId="26" applyNumberFormat="1" applyFont="1" applyFill="1" applyBorder="1" applyAlignment="1" applyProtection="1">
      <alignment horizontal="right"/>
      <protection hidden="1"/>
    </xf>
    <xf numFmtId="0" fontId="24" fillId="2" borderId="35" xfId="26" applyFont="1" applyFill="1" applyBorder="1" applyAlignment="1" applyProtection="1">
      <alignment horizontal="center"/>
      <protection hidden="1"/>
    </xf>
    <xf numFmtId="3" fontId="24" fillId="8" borderId="35" xfId="26" applyNumberFormat="1" applyFont="1" applyFill="1" applyBorder="1" applyAlignment="1" applyProtection="1">
      <alignment horizontal="right"/>
      <protection hidden="1"/>
    </xf>
    <xf numFmtId="3" fontId="24" fillId="8" borderId="125" xfId="26" applyNumberFormat="1" applyFont="1" applyFill="1" applyBorder="1" applyAlignment="1" applyProtection="1">
      <alignment horizontal="right"/>
      <protection hidden="1"/>
    </xf>
    <xf numFmtId="0" fontId="28" fillId="2" borderId="25" xfId="26" applyFont="1" applyFill="1" applyBorder="1" applyAlignment="1" applyProtection="1">
      <alignment horizontal="center"/>
      <protection hidden="1"/>
    </xf>
    <xf numFmtId="3" fontId="28" fillId="8" borderId="25" xfId="26" applyNumberFormat="1" applyFont="1" applyFill="1" applyBorder="1" applyAlignment="1" applyProtection="1">
      <alignment horizontal="right"/>
      <protection hidden="1"/>
    </xf>
    <xf numFmtId="0" fontId="0" fillId="2" borderId="25" xfId="26" applyFont="1" applyFill="1" applyBorder="1" applyAlignment="1" applyProtection="1">
      <alignment horizontal="center"/>
      <protection hidden="1"/>
    </xf>
    <xf numFmtId="3" fontId="0" fillId="8" borderId="25" xfId="26" applyNumberFormat="1" applyFont="1" applyFill="1" applyBorder="1" applyAlignment="1" applyProtection="1">
      <alignment horizontal="right"/>
      <protection hidden="1"/>
    </xf>
    <xf numFmtId="0" fontId="0" fillId="2" borderId="28" xfId="26" applyFont="1" applyFill="1" applyBorder="1" applyAlignment="1" applyProtection="1">
      <alignment horizontal="center"/>
      <protection hidden="1"/>
    </xf>
    <xf numFmtId="3" fontId="0" fillId="8" borderId="28" xfId="26" applyNumberFormat="1" applyFont="1" applyFill="1" applyBorder="1" applyAlignment="1" applyProtection="1">
      <alignment horizontal="right"/>
      <protection hidden="1"/>
    </xf>
    <xf numFmtId="0" fontId="17" fillId="2" borderId="86" xfId="26" applyFont="1" applyFill="1" applyBorder="1" applyAlignment="1" applyProtection="1">
      <alignment horizontal="center"/>
      <protection hidden="1"/>
    </xf>
    <xf numFmtId="181" fontId="0" fillId="8" borderId="26" xfId="26" applyNumberFormat="1" applyFont="1" applyFill="1" applyBorder="1" applyAlignment="1" applyProtection="1">
      <alignment horizontal="right"/>
      <protection hidden="1"/>
    </xf>
    <xf numFmtId="181" fontId="0" fillId="8" borderId="126" xfId="26" applyNumberFormat="1" applyFont="1" applyFill="1" applyBorder="1" applyAlignment="1" applyProtection="1">
      <alignment horizontal="right"/>
      <protection hidden="1"/>
    </xf>
    <xf numFmtId="3" fontId="0" fillId="2" borderId="54" xfId="26" applyNumberFormat="1" applyFont="1" applyFill="1" applyBorder="1" applyAlignment="1" applyProtection="1">
      <alignment horizontal="center"/>
      <protection hidden="1"/>
    </xf>
    <xf numFmtId="3" fontId="0" fillId="2" borderId="32" xfId="26" applyNumberFormat="1" applyFont="1" applyFill="1" applyBorder="1" applyAlignment="1" applyProtection="1">
      <alignment horizontal="center"/>
      <protection hidden="1"/>
    </xf>
    <xf numFmtId="3" fontId="0" fillId="2" borderId="55" xfId="26" applyNumberFormat="1" applyFont="1" applyFill="1" applyBorder="1" applyAlignment="1" applyProtection="1">
      <alignment horizontal="center"/>
      <protection hidden="1"/>
    </xf>
    <xf numFmtId="3" fontId="0" fillId="2" borderId="79" xfId="26" applyNumberFormat="1" applyFont="1" applyFill="1" applyBorder="1" applyAlignment="1" applyProtection="1">
      <alignment horizontal="center"/>
      <protection hidden="1"/>
    </xf>
    <xf numFmtId="3" fontId="0" fillId="2" borderId="27" xfId="26" applyNumberFormat="1" applyFont="1" applyFill="1" applyBorder="1" applyAlignment="1" applyProtection="1">
      <alignment horizontal="center"/>
      <protection hidden="1"/>
    </xf>
    <xf numFmtId="3" fontId="0" fillId="2" borderId="87" xfId="26" applyNumberFormat="1" applyFont="1" applyFill="1" applyBorder="1" applyAlignment="1" applyProtection="1">
      <alignment horizontal="center"/>
      <protection hidden="1"/>
    </xf>
    <xf numFmtId="49" fontId="0" fillId="2" borderId="54" xfId="26" applyNumberFormat="1" applyFont="1" applyFill="1" applyBorder="1" applyAlignment="1" applyProtection="1">
      <alignment horizontal="center"/>
      <protection hidden="1"/>
    </xf>
    <xf numFmtId="49" fontId="0" fillId="2" borderId="32" xfId="26" applyNumberFormat="1" applyFont="1" applyFill="1" applyBorder="1" applyAlignment="1" applyProtection="1">
      <alignment horizontal="center"/>
      <protection hidden="1"/>
    </xf>
    <xf numFmtId="49" fontId="0" fillId="2" borderId="55" xfId="26" applyNumberFormat="1" applyFont="1" applyFill="1" applyBorder="1" applyAlignment="1" applyProtection="1">
      <alignment horizontal="center"/>
      <protection hidden="1"/>
    </xf>
    <xf numFmtId="49" fontId="0" fillId="2" borderId="79" xfId="26" applyNumberFormat="1" applyFont="1" applyFill="1" applyBorder="1" applyAlignment="1" applyProtection="1">
      <alignment horizontal="center"/>
      <protection hidden="1"/>
    </xf>
    <xf numFmtId="49" fontId="0" fillId="2" borderId="27" xfId="26" applyNumberFormat="1" applyFont="1" applyFill="1" applyBorder="1" applyAlignment="1" applyProtection="1">
      <alignment horizontal="center"/>
      <protection hidden="1"/>
    </xf>
    <xf numFmtId="49" fontId="0" fillId="2" borderId="87" xfId="26" applyNumberFormat="1" applyFont="1" applyFill="1" applyBorder="1" applyAlignment="1" applyProtection="1">
      <alignment horizontal="center"/>
      <protection hidden="1"/>
    </xf>
    <xf numFmtId="168" fontId="13" fillId="0" borderId="107" xfId="27" applyFont="1" applyFill="1" applyBorder="1" applyAlignment="1" applyProtection="1">
      <alignment horizontal="left" vertical="center" wrapText="1"/>
      <protection hidden="1" locked="0"/>
    </xf>
    <xf numFmtId="168" fontId="13" fillId="0" borderId="15" xfId="27" applyFont="1" applyFill="1" applyBorder="1" applyAlignment="1" applyProtection="1">
      <alignment horizontal="left" vertical="center" wrapText="1"/>
      <protection hidden="1" locked="0"/>
    </xf>
    <xf numFmtId="168" fontId="15" fillId="8" borderId="15" xfId="27" applyFont="1" applyFill="1" applyBorder="1" applyAlignment="1" applyProtection="1">
      <alignment horizontal="left" vertical="center" wrapText="1"/>
      <protection hidden="1" locked="0"/>
    </xf>
    <xf numFmtId="168" fontId="15" fillId="8" borderId="127" xfId="27" applyFont="1" applyFill="1" applyBorder="1" applyAlignment="1" applyProtection="1">
      <alignment horizontal="left" vertical="center" wrapText="1"/>
      <protection hidden="1" locked="0"/>
    </xf>
    <xf numFmtId="49" fontId="0" fillId="2" borderId="16" xfId="26" applyNumberFormat="1" applyFont="1" applyFill="1" applyBorder="1" applyAlignment="1" applyProtection="1">
      <alignment horizontal="center"/>
      <protection hidden="1"/>
    </xf>
    <xf numFmtId="49" fontId="0" fillId="2" borderId="51" xfId="26" applyNumberFormat="1" applyFont="1" applyFill="1" applyBorder="1" applyAlignment="1" applyProtection="1">
      <alignment horizontal="center"/>
      <protection hidden="1"/>
    </xf>
    <xf numFmtId="49" fontId="0" fillId="2" borderId="52" xfId="26" applyNumberFormat="1" applyFont="1" applyFill="1" applyBorder="1" applyAlignment="1" applyProtection="1">
      <alignment horizontal="center"/>
      <protection hidden="1"/>
    </xf>
    <xf numFmtId="0" fontId="14" fillId="2" borderId="11" xfId="26" applyFont="1" applyFill="1" applyBorder="1" applyAlignment="1" applyProtection="1">
      <alignment horizontal="center"/>
      <protection hidden="1"/>
    </xf>
    <xf numFmtId="0" fontId="6" fillId="0" borderId="20" xfId="26" applyFont="1" applyBorder="1" applyAlignment="1" applyProtection="1">
      <alignment horizontal="center" vertical="center"/>
      <protection hidden="1"/>
    </xf>
    <xf numFmtId="0" fontId="0" fillId="2" borderId="38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0" fontId="0" fillId="2" borderId="72" xfId="26" applyFont="1" applyFill="1" applyBorder="1" applyAlignment="1" applyProtection="1">
      <alignment horizontal="center"/>
      <protection hidden="1"/>
    </xf>
    <xf numFmtId="0" fontId="0" fillId="2" borderId="19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0" fillId="2" borderId="128" xfId="26" applyFont="1" applyFill="1" applyBorder="1" applyAlignment="1" applyProtection="1">
      <alignment horizontal="center"/>
      <protection hidden="1"/>
    </xf>
    <xf numFmtId="0" fontId="7" fillId="0" borderId="14" xfId="26" applyFont="1" applyFill="1" applyBorder="1" applyAlignment="1" applyProtection="1">
      <alignment horizontal="center" vertical="center"/>
      <protection hidden="1"/>
    </xf>
    <xf numFmtId="0" fontId="7" fillId="0" borderId="15" xfId="26" applyFont="1" applyFill="1" applyBorder="1" applyAlignment="1" applyProtection="1">
      <alignment horizontal="center" vertical="center"/>
      <protection hidden="1"/>
    </xf>
    <xf numFmtId="0" fontId="7" fillId="0" borderId="10" xfId="26" applyFont="1" applyFill="1" applyBorder="1" applyAlignment="1" applyProtection="1">
      <alignment horizontal="center" vertical="center"/>
      <protection hidden="1"/>
    </xf>
    <xf numFmtId="0" fontId="0" fillId="2" borderId="70" xfId="26" applyFont="1" applyFill="1" applyBorder="1" applyAlignment="1" applyProtection="1">
      <alignment horizontal="center"/>
      <protection hidden="1"/>
    </xf>
    <xf numFmtId="0" fontId="0" fillId="2" borderId="30" xfId="26" applyFont="1" applyFill="1" applyBorder="1" applyAlignment="1" applyProtection="1">
      <alignment horizontal="center"/>
      <protection hidden="1"/>
    </xf>
    <xf numFmtId="0" fontId="0" fillId="2" borderId="129" xfId="26" applyFont="1" applyFill="1" applyBorder="1" applyAlignment="1" applyProtection="1">
      <alignment horizontal="center"/>
      <protection hidden="1"/>
    </xf>
    <xf numFmtId="0" fontId="13" fillId="2" borderId="130" xfId="26" applyFont="1" applyFill="1" applyBorder="1" applyAlignment="1" applyProtection="1">
      <alignment horizontal="center" vertical="center"/>
      <protection hidden="1"/>
    </xf>
    <xf numFmtId="0" fontId="13" fillId="2" borderId="131" xfId="26" applyFont="1" applyFill="1" applyBorder="1" applyAlignment="1" applyProtection="1">
      <alignment horizontal="center" vertical="center"/>
      <protection hidden="1"/>
    </xf>
    <xf numFmtId="0" fontId="13" fillId="2" borderId="69" xfId="26" applyFont="1" applyFill="1" applyBorder="1" applyAlignment="1" applyProtection="1">
      <alignment horizontal="center" vertical="center"/>
      <protection hidden="1"/>
    </xf>
    <xf numFmtId="168" fontId="15" fillId="8" borderId="93" xfId="27" applyFont="1" applyFill="1" applyBorder="1" applyAlignment="1" applyProtection="1">
      <alignment horizontal="left" vertical="center" wrapText="1" indent="1"/>
      <protection hidden="1" locked="0"/>
    </xf>
    <xf numFmtId="168" fontId="15" fillId="8" borderId="131" xfId="27" applyFont="1" applyFill="1" applyBorder="1" applyAlignment="1" applyProtection="1">
      <alignment horizontal="left" vertical="center" wrapText="1" indent="1"/>
      <protection hidden="1" locked="0"/>
    </xf>
    <xf numFmtId="0" fontId="17" fillId="8" borderId="131" xfId="26" applyFont="1" applyFill="1" applyBorder="1" applyAlignment="1" applyProtection="1">
      <alignment horizontal="left" vertical="center" wrapText="1" indent="1"/>
      <protection hidden="1" locked="0"/>
    </xf>
    <xf numFmtId="0" fontId="17" fillId="8" borderId="69" xfId="26" applyFont="1" applyFill="1" applyBorder="1" applyAlignment="1" applyProtection="1">
      <alignment horizontal="left" vertical="center" wrapText="1" indent="1"/>
      <protection hidden="1" locked="0"/>
    </xf>
    <xf numFmtId="1" fontId="15" fillId="8" borderId="93" xfId="26" applyNumberFormat="1" applyFont="1" applyFill="1" applyBorder="1" applyAlignment="1" applyProtection="1">
      <alignment horizontal="center" vertical="center"/>
      <protection hidden="1" locked="0"/>
    </xf>
    <xf numFmtId="1" fontId="15" fillId="8" borderId="131" xfId="26" applyNumberFormat="1" applyFont="1" applyFill="1" applyBorder="1" applyAlignment="1" applyProtection="1">
      <alignment horizontal="center" vertical="center"/>
      <protection hidden="1" locked="0"/>
    </xf>
    <xf numFmtId="1" fontId="17" fillId="8" borderId="132" xfId="26" applyNumberFormat="1" applyFont="1" applyFill="1" applyBorder="1" applyAlignment="1" applyProtection="1">
      <alignment horizontal="center" vertical="center"/>
      <protection hidden="1" locked="0"/>
    </xf>
    <xf numFmtId="3" fontId="17" fillId="8" borderId="133" xfId="26" applyNumberFormat="1" applyFont="1" applyFill="1" applyBorder="1" applyAlignment="1" applyProtection="1">
      <alignment horizontal="center"/>
      <protection hidden="1"/>
    </xf>
    <xf numFmtId="3" fontId="17" fillId="8" borderId="8" xfId="26" applyNumberFormat="1" applyFont="1" applyFill="1" applyBorder="1" applyAlignment="1" applyProtection="1">
      <alignment horizontal="center"/>
      <protection hidden="1"/>
    </xf>
    <xf numFmtId="3" fontId="17" fillId="8" borderId="134" xfId="26" applyNumberFormat="1" applyFont="1" applyFill="1" applyBorder="1" applyAlignment="1" applyProtection="1">
      <alignment horizontal="center"/>
      <protection hidden="1"/>
    </xf>
    <xf numFmtId="3" fontId="15" fillId="8" borderId="135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5" xfId="27" applyNumberFormat="1" applyFont="1" applyFill="1" applyBorder="1" applyAlignment="1" applyProtection="1">
      <alignment horizontal="center" vertical="center" wrapText="1"/>
      <protection hidden="1" locked="0"/>
    </xf>
    <xf numFmtId="3" fontId="15" fillId="8" borderId="108" xfId="27" applyNumberFormat="1" applyFont="1" applyFill="1" applyBorder="1" applyAlignment="1" applyProtection="1">
      <alignment horizontal="center" vertical="center" wrapText="1"/>
      <protection hidden="1" locked="0"/>
    </xf>
    <xf numFmtId="168" fontId="0" fillId="9" borderId="70" xfId="29" applyFont="1" applyFill="1" applyBorder="1" applyAlignment="1" applyProtection="1">
      <alignment horizontal="left" vertical="justify"/>
      <protection hidden="1"/>
    </xf>
    <xf numFmtId="0" fontId="0" fillId="0" borderId="30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0" fillId="0" borderId="11" xfId="0" applyFont="1" applyBorder="1" applyAlignment="1">
      <alignment horizontal="left" vertical="justify"/>
    </xf>
    <xf numFmtId="0" fontId="17" fillId="2" borderId="70" xfId="26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17" fillId="2" borderId="30" xfId="26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3" fontId="0" fillId="2" borderId="16" xfId="26" applyNumberFormat="1" applyFont="1" applyFill="1" applyBorder="1" applyAlignment="1" applyProtection="1">
      <alignment horizontal="center"/>
      <protection hidden="1"/>
    </xf>
    <xf numFmtId="3" fontId="0" fillId="2" borderId="51" xfId="26" applyNumberFormat="1" applyFont="1" applyFill="1" applyBorder="1" applyAlignment="1" applyProtection="1">
      <alignment horizontal="center"/>
      <protection hidden="1"/>
    </xf>
    <xf numFmtId="3" fontId="0" fillId="2" borderId="52" xfId="26" applyNumberFormat="1" applyFont="1" applyFill="1" applyBorder="1" applyAlignment="1" applyProtection="1">
      <alignment horizontal="center"/>
      <protection hidden="1"/>
    </xf>
    <xf numFmtId="181" fontId="0" fillId="0" borderId="91" xfId="26" applyNumberFormat="1" applyBorder="1" applyAlignment="1" applyProtection="1">
      <alignment horizontal="right" vertical="center"/>
      <protection locked="0"/>
    </xf>
    <xf numFmtId="181" fontId="0" fillId="0" borderId="91" xfId="26" applyNumberFormat="1" applyBorder="1" applyAlignment="1" applyProtection="1">
      <alignment horizontal="right" vertical="center"/>
      <protection/>
    </xf>
    <xf numFmtId="170" fontId="11" fillId="2" borderId="17" xfId="30" applyNumberFormat="1" applyFont="1" applyFill="1" applyBorder="1" applyAlignment="1" applyProtection="1">
      <alignment horizontal="left" vertical="center"/>
      <protection hidden="1" locked="0"/>
    </xf>
    <xf numFmtId="170" fontId="11" fillId="2" borderId="18" xfId="30" applyNumberFormat="1" applyFont="1" applyFill="1" applyBorder="1" applyAlignment="1" applyProtection="1">
      <alignment horizontal="left" vertical="center"/>
      <protection hidden="1" locked="0"/>
    </xf>
    <xf numFmtId="170" fontId="11" fillId="2" borderId="82" xfId="30" applyNumberFormat="1" applyFont="1" applyFill="1" applyBorder="1" applyAlignment="1" applyProtection="1">
      <alignment horizontal="left" vertical="center"/>
      <protection hidden="1" locked="0"/>
    </xf>
    <xf numFmtId="181" fontId="0" fillId="0" borderId="71" xfId="26" applyNumberFormat="1" applyBorder="1" applyAlignment="1" applyProtection="1">
      <alignment horizontal="right" vertical="center"/>
      <protection/>
    </xf>
    <xf numFmtId="181" fontId="0" fillId="0" borderId="74" xfId="26" applyNumberFormat="1" applyBorder="1" applyAlignment="1" applyProtection="1">
      <alignment horizontal="right" vertical="center"/>
      <protection/>
    </xf>
    <xf numFmtId="168" fontId="15" fillId="8" borderId="136" xfId="27" applyFont="1" applyFill="1" applyBorder="1" applyAlignment="1" applyProtection="1">
      <alignment horizontal="left" vertical="center" wrapText="1"/>
      <protection hidden="1" locked="0"/>
    </xf>
    <xf numFmtId="168" fontId="15" fillId="8" borderId="93" xfId="27" applyFont="1" applyFill="1" applyBorder="1" applyAlignment="1" applyProtection="1">
      <alignment horizontal="left" vertical="center" wrapText="1"/>
      <protection hidden="1" locked="0"/>
    </xf>
    <xf numFmtId="49" fontId="0" fillId="2" borderId="17" xfId="26" applyNumberFormat="1" applyFont="1" applyFill="1" applyBorder="1" applyAlignment="1" applyProtection="1">
      <alignment horizontal="center"/>
      <protection hidden="1"/>
    </xf>
    <xf numFmtId="49" fontId="0" fillId="2" borderId="18" xfId="26" applyNumberFormat="1" applyFont="1" applyFill="1" applyBorder="1" applyAlignment="1" applyProtection="1">
      <alignment horizontal="center"/>
      <protection hidden="1"/>
    </xf>
    <xf numFmtId="49" fontId="0" fillId="2" borderId="82" xfId="26" applyNumberFormat="1" applyFont="1" applyFill="1" applyBorder="1" applyAlignment="1" applyProtection="1">
      <alignment horizontal="center"/>
      <protection hidden="1"/>
    </xf>
  </cellXfs>
  <cellStyles count="21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- UKB 3.8.01Priloha1N-6 333 3A13" xfId="26"/>
    <cellStyle name="normální_80" xfId="27"/>
    <cellStyle name="normální_81" xfId="28"/>
    <cellStyle name="normální_82" xfId="29"/>
    <cellStyle name="normální_Priloha1" xfId="30"/>
    <cellStyle name="Percent" xfId="31"/>
    <cellStyle name="Percent" xfId="32"/>
    <cellStyle name="Followed Hyperlink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514850" y="2905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123825</xdr:colOff>
      <xdr:row>66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514850" y="10839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2562225</xdr:colOff>
      <xdr:row>8</xdr:row>
      <xdr:rowOff>47625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857625" y="144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2562225</xdr:colOff>
      <xdr:row>8</xdr:row>
      <xdr:rowOff>47625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3857625" y="144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152400</xdr:colOff>
      <xdr:row>8</xdr:row>
      <xdr:rowOff>47625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7086600" y="144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152400</xdr:colOff>
      <xdr:row>8</xdr:row>
      <xdr:rowOff>47625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7086600" y="1447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11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19825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11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19825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5346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5346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ace%20programu\SDP%20327%202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  <sheetName val="41"/>
      <sheetName val="42"/>
      <sheetName val="43"/>
      <sheetName val="44"/>
      <sheetName val="1"/>
      <sheetName val="49"/>
      <sheetName val="491"/>
      <sheetName val="2"/>
      <sheetName val="3"/>
      <sheetName val="4"/>
      <sheetName val="5"/>
      <sheetName val="6"/>
      <sheetName val="7"/>
      <sheetName val="8"/>
      <sheetName val="9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H1"/>
    </sheetNames>
    <sheetDataSet>
      <sheetData sheetId="0">
        <row r="3">
          <cell r="H3">
            <v>327220</v>
          </cell>
        </row>
        <row r="5">
          <cell r="A5" t="str">
            <v>Výstavba dálnice D8 Praha - Ústí nad Labem - státní hranice ČR/SRN</v>
          </cell>
        </row>
        <row r="7">
          <cell r="B7" t="str">
            <v>Ministerstvo dopravy</v>
          </cell>
          <cell r="F7" t="str">
            <v>66003008</v>
          </cell>
        </row>
        <row r="13">
          <cell r="J13">
            <v>6</v>
          </cell>
          <cell r="L13">
            <v>2008</v>
          </cell>
        </row>
        <row r="20">
          <cell r="B20" t="str">
            <v>Výstavba D8 Praha (Zdiby) - Úžice - Nová Ves</v>
          </cell>
          <cell r="H20">
            <v>327221</v>
          </cell>
        </row>
        <row r="21">
          <cell r="B21" t="str">
            <v>Výstavba D8 Nová Ves - Doksany - Lovosice</v>
          </cell>
          <cell r="H21">
            <v>327222</v>
          </cell>
        </row>
        <row r="22">
          <cell r="B22" t="str">
            <v>Výstavba D8 Lovosice - Řehlovice</v>
          </cell>
          <cell r="H22">
            <v>327223</v>
          </cell>
        </row>
        <row r="24">
          <cell r="B24" t="str">
            <v>Výstavba D8 Trmice - státní hranice ČR/SRN</v>
          </cell>
          <cell r="H24">
            <v>327225</v>
          </cell>
        </row>
        <row r="25">
          <cell r="B25" t="str">
            <v>Rekultivace, odvody za odnětí půdy a výkupy pozemků </v>
          </cell>
          <cell r="H25">
            <v>327226</v>
          </cell>
        </row>
      </sheetData>
      <sheetData sheetId="1">
        <row r="5">
          <cell r="F5">
            <v>2002</v>
          </cell>
        </row>
      </sheetData>
      <sheetData sheetId="3">
        <row r="7">
          <cell r="C7" t="str">
            <v> Náklady přípravy a zabezpečení akcí programu</v>
          </cell>
          <cell r="N7">
            <v>1593.7240000000002</v>
          </cell>
        </row>
        <row r="8">
          <cell r="C8" t="str">
            <v> Mzdové náklady a povinné pojistné</v>
          </cell>
          <cell r="N8">
            <v>0</v>
          </cell>
        </row>
        <row r="9">
          <cell r="C9" t="str">
            <v> Náklady materiální povahy a služby</v>
          </cell>
          <cell r="N9">
            <v>0</v>
          </cell>
        </row>
        <row r="10">
          <cell r="C10" t="str">
            <v> Náklady na reprodukci stavební části staveb</v>
          </cell>
          <cell r="N10">
            <v>27845.750000000004</v>
          </cell>
        </row>
        <row r="11">
          <cell r="C11" t="str">
            <v> Náklady na reprodukci technologické části staveb</v>
          </cell>
          <cell r="N11">
            <v>346.18</v>
          </cell>
        </row>
        <row r="12">
          <cell r="C12" t="str">
            <v> Náklady na movitý hmotný majetek</v>
          </cell>
          <cell r="N12">
            <v>233.712</v>
          </cell>
        </row>
        <row r="13">
          <cell r="C13" t="str">
            <v> Náklady na nehmotný majetek</v>
          </cell>
          <cell r="N13">
            <v>4.65</v>
          </cell>
        </row>
        <row r="14">
          <cell r="C14" t="str">
            <v> Ostatní investiční a neinvestiční náklady</v>
          </cell>
          <cell r="N14">
            <v>290.462</v>
          </cell>
        </row>
        <row r="15">
          <cell r="C15" t="str">
            <v> Rezerva na úhradu nákladů akcí programu</v>
          </cell>
          <cell r="N15">
            <v>2425.55</v>
          </cell>
        </row>
        <row r="16">
          <cell r="C16" t="str">
            <v> INVESTIČNÍ A NEINVEST. NÁKLADY CELKEM</v>
          </cell>
          <cell r="N16">
            <v>32740.028000000002</v>
          </cell>
        </row>
        <row r="17">
          <cell r="C17" t="str">
            <v> Splátky návratných fin.výpomocí ze stát.rozpočtu</v>
          </cell>
          <cell r="N17">
            <v>0</v>
          </cell>
        </row>
        <row r="18">
          <cell r="C18" t="str">
            <v> Splátky úvěrů poskytnutých se státní zárukou</v>
          </cell>
          <cell r="N18">
            <v>0</v>
          </cell>
        </row>
        <row r="19">
          <cell r="C19" t="str">
            <v> Splátky úvěrů poskytnutých bez státní záruky</v>
          </cell>
          <cell r="N19">
            <v>0</v>
          </cell>
        </row>
        <row r="23">
          <cell r="C23" t="str">
            <v> Ostatní finanční potřeby fin. programu </v>
          </cell>
          <cell r="N23">
            <v>0</v>
          </cell>
        </row>
        <row r="24">
          <cell r="C24" t="str">
            <v> SOUHRN POTŘEB FINANCOVÁNÍ PROGRAMU </v>
          </cell>
          <cell r="N24">
            <v>32740.028000000002</v>
          </cell>
        </row>
        <row r="26">
          <cell r="C26" t="str">
            <v> Vlastní zdroje účastníka programu</v>
          </cell>
          <cell r="N26">
            <v>0</v>
          </cell>
        </row>
        <row r="27">
          <cell r="C27" t="str">
            <v> Úvěry poskytnuté bez státní záruky</v>
          </cell>
          <cell r="N27">
            <v>0</v>
          </cell>
        </row>
        <row r="30">
          <cell r="C30" t="str">
            <v> Úvěry poskytnuté se státní zárukou</v>
          </cell>
          <cell r="N30">
            <v>2644.161</v>
          </cell>
        </row>
        <row r="35">
          <cell r="C35" t="str">
            <v> Návratné fin.výpomoci ze stát.rozpočtu (NFV)</v>
          </cell>
          <cell r="N35">
            <v>0</v>
          </cell>
        </row>
        <row r="40">
          <cell r="C40" t="str">
            <v> Systémově určené výdaje stát.rozpočtu (SUV)</v>
          </cell>
          <cell r="N40">
            <v>550.401</v>
          </cell>
        </row>
        <row r="45">
          <cell r="C45" t="str">
            <v> Individuálně posuz.výdaje stát.rozpočtu (IPV)</v>
          </cell>
          <cell r="N45">
            <v>17132.775</v>
          </cell>
        </row>
        <row r="50">
          <cell r="C50" t="str">
            <v> Dotace poskytnuté ze státních fondů</v>
          </cell>
          <cell r="N50">
            <v>10309.203</v>
          </cell>
        </row>
        <row r="54">
          <cell r="C54" t="str">
            <v> Dotace z územních rozpočtů</v>
          </cell>
          <cell r="N54">
            <v>0</v>
          </cell>
        </row>
        <row r="58">
          <cell r="C58" t="str">
            <v> Jiné zdroje tuzemské výše neuvedené</v>
          </cell>
          <cell r="N58">
            <v>0</v>
          </cell>
        </row>
        <row r="65">
          <cell r="C65" t="str">
            <v> Dotace poskytnuté z fondů EU </v>
          </cell>
          <cell r="N65">
            <v>1867.8809999999999</v>
          </cell>
        </row>
        <row r="68">
          <cell r="C68" t="str">
            <v> Dotace z fondů NATO</v>
          </cell>
          <cell r="N68">
            <v>0</v>
          </cell>
        </row>
        <row r="69">
          <cell r="C69" t="str">
            <v> Jiné zahraniční zdroje výše neuvedené</v>
          </cell>
          <cell r="N69">
            <v>235.607</v>
          </cell>
        </row>
        <row r="70">
          <cell r="C70" t="str">
            <v> SOUHRN ZDROJŮ FINANCOVÁNÍ PROGRAMU </v>
          </cell>
          <cell r="N70">
            <v>32740.028</v>
          </cell>
        </row>
      </sheetData>
      <sheetData sheetId="4">
        <row r="50">
          <cell r="O50">
            <v>0</v>
          </cell>
        </row>
        <row r="51">
          <cell r="O51">
            <v>14626</v>
          </cell>
        </row>
        <row r="52">
          <cell r="O52">
            <v>0</v>
          </cell>
        </row>
        <row r="53">
          <cell r="O53">
            <v>6380.19333333332</v>
          </cell>
        </row>
        <row r="54">
          <cell r="O54">
            <v>4271.206400000001</v>
          </cell>
        </row>
        <row r="58">
          <cell r="O58">
            <v>0</v>
          </cell>
        </row>
      </sheetData>
      <sheetData sheetId="30">
        <row r="14">
          <cell r="D14">
            <v>41</v>
          </cell>
          <cell r="E14" t="str">
            <v>Výstavba dálnice D 26,5/120 (bez mostů a tunelů)</v>
          </cell>
          <cell r="G14" t="str">
            <v>délka</v>
          </cell>
          <cell r="H14" t="str">
            <v>m</v>
          </cell>
        </row>
        <row r="15">
          <cell r="D15">
            <v>42</v>
          </cell>
          <cell r="G15" t="str">
            <v> měrné náklady </v>
          </cell>
          <cell r="H15" t="str">
            <v>tis.Kč/m</v>
          </cell>
        </row>
        <row r="16">
          <cell r="D16">
            <v>41</v>
          </cell>
          <cell r="E16" t="str">
            <v>Výstavba dálnice D 27,5/120 (bez mostů a tunelů)</v>
          </cell>
          <cell r="G16" t="str">
            <v>délka</v>
          </cell>
          <cell r="H16" t="str">
            <v>m</v>
          </cell>
        </row>
        <row r="17">
          <cell r="D17">
            <v>42</v>
          </cell>
          <cell r="G17" t="str">
            <v> měrné náklady </v>
          </cell>
          <cell r="H17" t="str">
            <v>tis.Kč/m</v>
          </cell>
        </row>
        <row r="18">
          <cell r="D18">
            <v>41</v>
          </cell>
          <cell r="E18" t="str">
            <v>Výstavba dálnice D 28/100 (bez mostů a tunelů) </v>
          </cell>
          <cell r="G18" t="str">
            <v>délka</v>
          </cell>
          <cell r="H18" t="str">
            <v>m</v>
          </cell>
        </row>
        <row r="19">
          <cell r="D19">
            <v>42</v>
          </cell>
          <cell r="G19" t="str">
            <v> měrné náklady </v>
          </cell>
          <cell r="H19" t="str">
            <v>tis.Kč/m</v>
          </cell>
        </row>
        <row r="20">
          <cell r="D20">
            <v>41</v>
          </cell>
          <cell r="G20" t="str">
            <v>délka</v>
          </cell>
          <cell r="H20" t="str">
            <v>m</v>
          </cell>
        </row>
        <row r="21">
          <cell r="D21">
            <v>42</v>
          </cell>
          <cell r="G21" t="str">
            <v> měrné náklady </v>
          </cell>
          <cell r="H21" t="str">
            <v>tis.Kč/m</v>
          </cell>
        </row>
        <row r="22">
          <cell r="D22">
            <v>41</v>
          </cell>
          <cell r="G22" t="str">
            <v>délka</v>
          </cell>
          <cell r="H22" t="str">
            <v>m</v>
          </cell>
        </row>
        <row r="23">
          <cell r="D23">
            <v>42</v>
          </cell>
          <cell r="G23" t="str">
            <v> měrné náklady </v>
          </cell>
          <cell r="H23" t="str">
            <v>tis.Kč/m</v>
          </cell>
        </row>
        <row r="24">
          <cell r="D24">
            <v>41</v>
          </cell>
          <cell r="E24" t="str">
            <v>Výstavba dálničních mostů </v>
          </cell>
          <cell r="G24" t="str">
            <v>délka</v>
          </cell>
          <cell r="H24" t="str">
            <v>m</v>
          </cell>
        </row>
        <row r="25">
          <cell r="D25">
            <v>42</v>
          </cell>
          <cell r="G25" t="str">
            <v> měrné náklady </v>
          </cell>
          <cell r="H25" t="str">
            <v>tis.Kč/m</v>
          </cell>
        </row>
        <row r="26">
          <cell r="D26">
            <v>41</v>
          </cell>
          <cell r="E26" t="str">
            <v>Výstavba dálničních tunelů</v>
          </cell>
          <cell r="G26" t="str">
            <v>délka</v>
          </cell>
          <cell r="H26" t="str">
            <v>m</v>
          </cell>
        </row>
        <row r="27">
          <cell r="D27">
            <v>42</v>
          </cell>
          <cell r="G27" t="str">
            <v> měrné náklady </v>
          </cell>
          <cell r="H27" t="str">
            <v>tis.Kč/m</v>
          </cell>
        </row>
        <row r="28">
          <cell r="D28">
            <v>41</v>
          </cell>
          <cell r="G28" t="str">
            <v>délka</v>
          </cell>
          <cell r="H28" t="str">
            <v>m</v>
          </cell>
        </row>
        <row r="29">
          <cell r="D29">
            <v>42</v>
          </cell>
          <cell r="G29" t="str">
            <v> měrné náklady </v>
          </cell>
          <cell r="H29" t="str">
            <v>tis.Kč/m</v>
          </cell>
        </row>
        <row r="30">
          <cell r="D30">
            <v>41</v>
          </cell>
          <cell r="G30" t="str">
            <v>délka</v>
          </cell>
          <cell r="H30" t="str">
            <v>m</v>
          </cell>
        </row>
        <row r="31">
          <cell r="D31">
            <v>42</v>
          </cell>
          <cell r="G31" t="str">
            <v> měrné náklady </v>
          </cell>
          <cell r="H31" t="str">
            <v>tis.Kč/m</v>
          </cell>
        </row>
        <row r="32">
          <cell r="D32">
            <v>41</v>
          </cell>
          <cell r="G32" t="str">
            <v>délka</v>
          </cell>
          <cell r="H32" t="str">
            <v>m</v>
          </cell>
        </row>
        <row r="33">
          <cell r="D33">
            <v>42</v>
          </cell>
          <cell r="G33" t="str">
            <v> měrné náklady </v>
          </cell>
          <cell r="H33" t="str">
            <v>tis.Kč/m</v>
          </cell>
        </row>
        <row r="34">
          <cell r="D34">
            <v>41</v>
          </cell>
          <cell r="E34" t="str">
            <v>Výstavba silnic ostatních kategorií</v>
          </cell>
          <cell r="G34" t="str">
            <v>délka</v>
          </cell>
          <cell r="H34" t="str">
            <v>m</v>
          </cell>
        </row>
        <row r="35">
          <cell r="D35">
            <v>42</v>
          </cell>
          <cell r="G35" t="str">
            <v> měrné náklady </v>
          </cell>
          <cell r="H35" t="str">
            <v>tis.Kč/m</v>
          </cell>
        </row>
        <row r="36">
          <cell r="D36">
            <v>41</v>
          </cell>
          <cell r="E36" t="str">
            <v>Výstavba silničních mostů</v>
          </cell>
          <cell r="G36" t="str">
            <v>délka</v>
          </cell>
          <cell r="H36" t="str">
            <v>m</v>
          </cell>
        </row>
        <row r="37">
          <cell r="D37">
            <v>42</v>
          </cell>
          <cell r="G37" t="str">
            <v> měrné náklady </v>
          </cell>
          <cell r="H37" t="str">
            <v>tis.Kč/m</v>
          </cell>
        </row>
        <row r="38">
          <cell r="D38">
            <v>41</v>
          </cell>
          <cell r="G38" t="str">
            <v>délka</v>
          </cell>
          <cell r="H38" t="str">
            <v>m</v>
          </cell>
        </row>
        <row r="39">
          <cell r="D39">
            <v>42</v>
          </cell>
          <cell r="G39" t="str">
            <v> měrné náklady </v>
          </cell>
          <cell r="H39" t="str">
            <v>tis.Kč/m</v>
          </cell>
        </row>
        <row r="40">
          <cell r="D40">
            <v>41</v>
          </cell>
          <cell r="G40" t="str">
            <v>délka</v>
          </cell>
          <cell r="H40" t="str">
            <v>m</v>
          </cell>
        </row>
        <row r="41">
          <cell r="D41">
            <v>42</v>
          </cell>
          <cell r="G41" t="str">
            <v> měrné náklady </v>
          </cell>
          <cell r="H41" t="str">
            <v>tis.Kč/m</v>
          </cell>
        </row>
        <row r="42">
          <cell r="D42">
            <v>41</v>
          </cell>
          <cell r="G42" t="str">
            <v>délka</v>
          </cell>
          <cell r="H42" t="str">
            <v>m</v>
          </cell>
        </row>
        <row r="43">
          <cell r="D43">
            <v>42</v>
          </cell>
          <cell r="G43" t="str">
            <v> měrné náklady </v>
          </cell>
          <cell r="H43" t="str">
            <v>tis.Kč/m</v>
          </cell>
        </row>
        <row r="44">
          <cell r="D44">
            <v>41</v>
          </cell>
          <cell r="E44" t="str">
            <v>Výstavba SSÚD Nová Ves  - zpevněné plochy</v>
          </cell>
          <cell r="G44" t="str">
            <v>plocha</v>
          </cell>
          <cell r="H44" t="str">
            <v>m2</v>
          </cell>
        </row>
        <row r="45">
          <cell r="D45">
            <v>42</v>
          </cell>
          <cell r="G45" t="str">
            <v> měrné náklady </v>
          </cell>
          <cell r="H45" t="str">
            <v>tis.Kč/m2</v>
          </cell>
        </row>
        <row r="46">
          <cell r="D46">
            <v>41</v>
          </cell>
          <cell r="E46" t="str">
            <v>Výstavba SSÚD Nová Ves  - užitné plochy kanceláří</v>
          </cell>
          <cell r="G46" t="str">
            <v>plocha</v>
          </cell>
          <cell r="H46" t="str">
            <v>m2</v>
          </cell>
        </row>
        <row r="47">
          <cell r="D47">
            <v>42</v>
          </cell>
          <cell r="G47" t="str">
            <v> měrné náklady </v>
          </cell>
          <cell r="H47" t="str">
            <v>tis.Kč/m2</v>
          </cell>
        </row>
        <row r="48">
          <cell r="D48">
            <v>41</v>
          </cell>
          <cell r="E48" t="str">
            <v>Výstavba SSÚD Nová Ves  - užitné plochy garáží a skladů</v>
          </cell>
          <cell r="G48" t="str">
            <v>plocha</v>
          </cell>
          <cell r="H48" t="str">
            <v>m2</v>
          </cell>
        </row>
        <row r="49">
          <cell r="D49">
            <v>42</v>
          </cell>
          <cell r="G49" t="str">
            <v> měrné náklady </v>
          </cell>
          <cell r="H49" t="str">
            <v>tis.Kč/m2</v>
          </cell>
        </row>
        <row r="50">
          <cell r="D50">
            <v>41</v>
          </cell>
          <cell r="G50" t="str">
            <v>plocha</v>
          </cell>
          <cell r="H50" t="str">
            <v>m2</v>
          </cell>
        </row>
        <row r="51">
          <cell r="D51">
            <v>42</v>
          </cell>
          <cell r="G51" t="str">
            <v> měrné náklady </v>
          </cell>
          <cell r="H51" t="str">
            <v>tis.Kč/m2</v>
          </cell>
        </row>
        <row r="52">
          <cell r="D52">
            <v>41</v>
          </cell>
          <cell r="G52" t="str">
            <v>plocha</v>
          </cell>
          <cell r="H52" t="str">
            <v>m2</v>
          </cell>
        </row>
        <row r="53">
          <cell r="D53">
            <v>42</v>
          </cell>
          <cell r="G53" t="str">
            <v> měrné náklady </v>
          </cell>
          <cell r="H53" t="str">
            <v>tis.Kč/m2</v>
          </cell>
        </row>
        <row r="54">
          <cell r="D54">
            <v>41</v>
          </cell>
          <cell r="G54" t="str">
            <v>plocha</v>
          </cell>
          <cell r="H54" t="str">
            <v>m2</v>
          </cell>
        </row>
        <row r="55">
          <cell r="D55">
            <v>42</v>
          </cell>
          <cell r="G55" t="str">
            <v> měrné náklady </v>
          </cell>
          <cell r="H55" t="str">
            <v>tis.Kč/m2</v>
          </cell>
        </row>
        <row r="56">
          <cell r="D56">
            <v>41</v>
          </cell>
          <cell r="G56" t="str">
            <v>plocha</v>
          </cell>
          <cell r="H56" t="str">
            <v>m2</v>
          </cell>
        </row>
        <row r="57">
          <cell r="D57">
            <v>42</v>
          </cell>
          <cell r="G57" t="str">
            <v> měrné náklady </v>
          </cell>
          <cell r="H57" t="str">
            <v>tis.Kč/m2</v>
          </cell>
        </row>
        <row r="58">
          <cell r="D58">
            <v>41</v>
          </cell>
          <cell r="G58" t="str">
            <v>plocha</v>
          </cell>
          <cell r="H58" t="str">
            <v>m2</v>
          </cell>
        </row>
        <row r="59">
          <cell r="D59">
            <v>42</v>
          </cell>
          <cell r="G59" t="str">
            <v> měrné náklady </v>
          </cell>
          <cell r="H59" t="str">
            <v>tis.Kč/m2</v>
          </cell>
        </row>
        <row r="60">
          <cell r="D60">
            <v>41</v>
          </cell>
          <cell r="G60" t="str">
            <v>plocha</v>
          </cell>
          <cell r="H60" t="str">
            <v>m2</v>
          </cell>
        </row>
        <row r="61">
          <cell r="D61">
            <v>42</v>
          </cell>
          <cell r="G61" t="str">
            <v> měrné náklady </v>
          </cell>
          <cell r="H61" t="str">
            <v>tis.Kč/m2</v>
          </cell>
        </row>
        <row r="62">
          <cell r="D62">
            <v>41</v>
          </cell>
          <cell r="G62" t="str">
            <v>plocha</v>
          </cell>
          <cell r="H62" t="str">
            <v>m2</v>
          </cell>
        </row>
        <row r="63">
          <cell r="D63">
            <v>42</v>
          </cell>
          <cell r="G63" t="str">
            <v> měrné náklady </v>
          </cell>
          <cell r="H63" t="str">
            <v>tis.Kč/m2</v>
          </cell>
        </row>
        <row r="64">
          <cell r="D64">
            <v>41</v>
          </cell>
          <cell r="E64" t="str">
            <v>Výkupy pozemků</v>
          </cell>
          <cell r="G64" t="str">
            <v>plocha</v>
          </cell>
          <cell r="H64" t="str">
            <v>m2</v>
          </cell>
        </row>
        <row r="65">
          <cell r="D65">
            <v>42</v>
          </cell>
          <cell r="G65" t="str">
            <v> měrné náklady </v>
          </cell>
          <cell r="H65" t="str">
            <v>tis.Kč/m2</v>
          </cell>
        </row>
        <row r="66">
          <cell r="D66">
            <v>41</v>
          </cell>
          <cell r="E66" t="str">
            <v>Rekultivované plochy</v>
          </cell>
          <cell r="G66" t="str">
            <v>plocha</v>
          </cell>
          <cell r="H66" t="str">
            <v>m2</v>
          </cell>
        </row>
        <row r="67">
          <cell r="D67">
            <v>42</v>
          </cell>
          <cell r="G67" t="str">
            <v> měrné náklady </v>
          </cell>
          <cell r="H67" t="str">
            <v>tis.Kč/m2</v>
          </cell>
        </row>
        <row r="68">
          <cell r="D68">
            <v>41</v>
          </cell>
          <cell r="G68" t="str">
            <v>plocha</v>
          </cell>
          <cell r="H68" t="str">
            <v>m2</v>
          </cell>
        </row>
        <row r="69">
          <cell r="D69">
            <v>42</v>
          </cell>
          <cell r="G69" t="str">
            <v> měrné náklady </v>
          </cell>
          <cell r="H69" t="str">
            <v>tis.Kč/m2</v>
          </cell>
        </row>
        <row r="70">
          <cell r="D70">
            <v>41</v>
          </cell>
          <cell r="G70" t="str">
            <v>plocha</v>
          </cell>
          <cell r="H70" t="str">
            <v>m2</v>
          </cell>
        </row>
        <row r="71">
          <cell r="D71">
            <v>42</v>
          </cell>
          <cell r="G71" t="str">
            <v> měrné náklady </v>
          </cell>
          <cell r="H71" t="str">
            <v>tis.Kč/m2</v>
          </cell>
        </row>
        <row r="72">
          <cell r="D72">
            <v>41</v>
          </cell>
          <cell r="G72" t="str">
            <v>plocha</v>
          </cell>
          <cell r="H72" t="str">
            <v>m2</v>
          </cell>
        </row>
        <row r="73">
          <cell r="D73">
            <v>42</v>
          </cell>
          <cell r="G73" t="str">
            <v> měrné náklady </v>
          </cell>
          <cell r="H73" t="str">
            <v>tis.Kč/m2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0"/>
  <sheetViews>
    <sheetView showGridLines="0" tabSelected="1" zoomScaleSheetLayoutView="100" workbookViewId="0" topLeftCell="A1">
      <selection activeCell="N3" sqref="N3"/>
    </sheetView>
  </sheetViews>
  <sheetFormatPr defaultColWidth="10.75390625" defaultRowHeight="12.75"/>
  <cols>
    <col min="1" max="1" width="7.75390625" style="11" customWidth="1"/>
    <col min="2" max="2" width="13.375" style="11" customWidth="1"/>
    <col min="3" max="3" width="25.75390625" style="11" customWidth="1"/>
    <col min="4" max="4" width="10.75390625" style="11" customWidth="1"/>
    <col min="5" max="5" width="15.75390625" style="11" customWidth="1"/>
    <col min="6" max="9" width="3.25390625" style="11" customWidth="1"/>
    <col min="10" max="11" width="2.75390625" style="11" customWidth="1"/>
    <col min="12" max="13" width="3.75390625" style="11" customWidth="1"/>
    <col min="14" max="17" width="6.75390625" style="11" customWidth="1"/>
    <col min="18" max="18" width="6.75390625" style="11" hidden="1" customWidth="1"/>
    <col min="19" max="20" width="6.75390625" style="11" customWidth="1"/>
    <col min="21" max="33" width="6.75390625" style="11" hidden="1" customWidth="1"/>
    <col min="34" max="34" width="8.75390625" style="11" customWidth="1"/>
    <col min="35" max="39" width="6.75390625" style="11" customWidth="1"/>
    <col min="40" max="16384" width="10.75390625" style="11" customWidth="1"/>
  </cols>
  <sheetData>
    <row r="1" spans="2:10" ht="15">
      <c r="B1" s="408" t="s">
        <v>107</v>
      </c>
      <c r="H1" s="413" t="s">
        <v>100</v>
      </c>
      <c r="I1" s="413"/>
      <c r="J1" s="408"/>
    </row>
    <row r="2" spans="8:10" ht="15">
      <c r="H2" s="413" t="s">
        <v>101</v>
      </c>
      <c r="I2" s="413"/>
      <c r="J2" s="408"/>
    </row>
    <row r="3" spans="8:14" ht="15">
      <c r="H3" s="413" t="s">
        <v>102</v>
      </c>
      <c r="I3" s="413"/>
      <c r="J3" s="413" t="s">
        <v>106</v>
      </c>
      <c r="K3" s="413"/>
      <c r="L3" s="413"/>
      <c r="M3" s="413"/>
      <c r="N3" s="413" t="s">
        <v>108</v>
      </c>
    </row>
    <row r="4" spans="8:9" ht="15.75" thickBot="1">
      <c r="H4" s="413"/>
      <c r="I4" s="413"/>
    </row>
    <row r="5" spans="1:13" ht="24.75" customHeight="1" thickBot="1">
      <c r="A5" s="429" t="s">
        <v>0</v>
      </c>
      <c r="B5" s="430"/>
      <c r="C5" s="1" t="s">
        <v>1</v>
      </c>
      <c r="D5" s="2"/>
      <c r="E5" s="3"/>
      <c r="F5" s="4"/>
      <c r="G5" s="5"/>
      <c r="H5" s="6"/>
      <c r="I5" s="7"/>
      <c r="J5" s="2" t="s">
        <v>2</v>
      </c>
      <c r="K5" s="8"/>
      <c r="L5" s="9"/>
      <c r="M5" s="10"/>
    </row>
    <row r="6" spans="1:13" ht="4.5" customHeight="1" thickBot="1">
      <c r="A6" s="12"/>
      <c r="B6" s="13"/>
      <c r="C6" s="13"/>
      <c r="D6" s="13"/>
      <c r="E6" s="13"/>
      <c r="F6" s="14"/>
      <c r="G6" s="14"/>
      <c r="H6" s="15"/>
      <c r="I6" s="16"/>
      <c r="J6" s="17"/>
      <c r="K6" s="17"/>
      <c r="L6" s="17"/>
      <c r="M6" s="17"/>
    </row>
    <row r="7" spans="1:13" ht="16.5" customHeight="1" thickBot="1" thickTop="1">
      <c r="A7" s="18" t="s">
        <v>3</v>
      </c>
      <c r="B7" s="19"/>
      <c r="C7" s="19"/>
      <c r="D7" s="19"/>
      <c r="E7" s="19"/>
      <c r="F7" s="20"/>
      <c r="G7" s="20"/>
      <c r="H7" s="418">
        <f>'[1]40'!H3</f>
        <v>327220</v>
      </c>
      <c r="I7" s="419"/>
      <c r="J7" s="419"/>
      <c r="K7" s="419"/>
      <c r="L7" s="419"/>
      <c r="M7" s="420"/>
    </row>
    <row r="8" spans="1:13" ht="15" customHeight="1">
      <c r="A8" s="21" t="s">
        <v>4</v>
      </c>
      <c r="B8" s="22"/>
      <c r="C8" s="22"/>
      <c r="D8" s="23"/>
      <c r="E8" s="426" t="s">
        <v>5</v>
      </c>
      <c r="F8" s="427"/>
      <c r="G8" s="427"/>
      <c r="H8" s="454"/>
      <c r="I8" s="455"/>
      <c r="J8" s="455"/>
      <c r="K8" s="455"/>
      <c r="L8" s="455"/>
      <c r="M8" s="456"/>
    </row>
    <row r="9" spans="1:13" ht="24.75" customHeight="1">
      <c r="A9" s="441" t="str">
        <f>'[1]40'!A5</f>
        <v>Výstavba dálnice D8 Praha - Ústí nad Labem - státní hranice ČR/SRN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3"/>
    </row>
    <row r="10" spans="1:13" ht="8.25" customHeight="1" thickBot="1">
      <c r="A10" s="24"/>
      <c r="B10" s="25"/>
      <c r="C10" s="25"/>
      <c r="D10" s="25"/>
      <c r="E10" s="22"/>
      <c r="F10" s="26"/>
      <c r="G10" s="26"/>
      <c r="H10" s="26"/>
      <c r="I10" s="26"/>
      <c r="J10" s="26"/>
      <c r="K10" s="26"/>
      <c r="L10" s="26"/>
      <c r="M10" s="27"/>
    </row>
    <row r="11" spans="1:13" ht="19.5" customHeight="1" thickBot="1">
      <c r="A11" s="28" t="s">
        <v>6</v>
      </c>
      <c r="B11" s="438" t="str">
        <f>'[1]40'!B7</f>
        <v>Ministerstvo dopravy</v>
      </c>
      <c r="C11" s="439"/>
      <c r="D11" s="440"/>
      <c r="E11" s="29" t="s">
        <v>7</v>
      </c>
      <c r="F11" s="444" t="str">
        <f>'[1]40'!F7</f>
        <v>66003008</v>
      </c>
      <c r="G11" s="445"/>
      <c r="H11" s="445"/>
      <c r="I11" s="445"/>
      <c r="J11" s="445"/>
      <c r="K11" s="445"/>
      <c r="L11" s="445"/>
      <c r="M11" s="446"/>
    </row>
    <row r="12" spans="1:13" ht="24.75" customHeight="1" thickTop="1">
      <c r="A12" s="30" t="s">
        <v>8</v>
      </c>
      <c r="B12" s="13"/>
      <c r="C12" s="13"/>
      <c r="D12" s="13"/>
      <c r="E12" s="13"/>
      <c r="F12" s="22"/>
      <c r="G12" s="22"/>
      <c r="H12" s="22"/>
      <c r="I12" s="22"/>
      <c r="J12" s="22"/>
      <c r="K12" s="22"/>
      <c r="L12" s="22"/>
      <c r="M12" s="22"/>
    </row>
    <row r="13" spans="1:13" ht="15" customHeight="1">
      <c r="A13" s="31" t="s">
        <v>9</v>
      </c>
      <c r="B13" s="32" t="s">
        <v>10</v>
      </c>
      <c r="C13" s="33"/>
      <c r="D13" s="33"/>
      <c r="E13" s="33"/>
      <c r="F13" s="34" t="s">
        <v>11</v>
      </c>
      <c r="G13" s="35"/>
      <c r="H13" s="35"/>
      <c r="I13" s="36"/>
      <c r="J13" s="34" t="s">
        <v>12</v>
      </c>
      <c r="K13" s="35"/>
      <c r="L13" s="35"/>
      <c r="M13" s="36"/>
    </row>
    <row r="14" spans="1:15" ht="15" customHeight="1" hidden="1">
      <c r="A14" s="37">
        <v>4901</v>
      </c>
      <c r="B14" s="38" t="s">
        <v>13</v>
      </c>
      <c r="C14" s="39"/>
      <c r="D14" s="39"/>
      <c r="E14" s="39"/>
      <c r="F14" s="451"/>
      <c r="G14" s="452"/>
      <c r="H14" s="452"/>
      <c r="I14" s="453"/>
      <c r="J14" s="448"/>
      <c r="K14" s="450"/>
      <c r="L14" s="448"/>
      <c r="M14" s="449"/>
      <c r="O14" s="40">
        <v>1</v>
      </c>
    </row>
    <row r="15" spans="1:15" ht="15" customHeight="1" hidden="1">
      <c r="A15" s="41">
        <f aca="true" t="shared" si="0" ref="A15:A20">A14+1</f>
        <v>4902</v>
      </c>
      <c r="B15" s="38" t="s">
        <v>14</v>
      </c>
      <c r="C15" s="39"/>
      <c r="D15" s="39"/>
      <c r="E15" s="39"/>
      <c r="F15" s="415"/>
      <c r="G15" s="416"/>
      <c r="H15" s="416"/>
      <c r="I15" s="417"/>
      <c r="J15" s="424"/>
      <c r="K15" s="425"/>
      <c r="L15" s="424"/>
      <c r="M15" s="447"/>
      <c r="O15" s="40">
        <v>2</v>
      </c>
    </row>
    <row r="16" spans="1:15" ht="15" customHeight="1" hidden="1">
      <c r="A16" s="41">
        <f t="shared" si="0"/>
        <v>4903</v>
      </c>
      <c r="B16" s="38" t="s">
        <v>15</v>
      </c>
      <c r="C16" s="39"/>
      <c r="D16" s="39"/>
      <c r="E16" s="39"/>
      <c r="F16" s="435"/>
      <c r="G16" s="436"/>
      <c r="H16" s="436"/>
      <c r="I16" s="437"/>
      <c r="J16" s="422"/>
      <c r="K16" s="421"/>
      <c r="L16" s="422"/>
      <c r="M16" s="423"/>
      <c r="O16" s="40">
        <v>3</v>
      </c>
    </row>
    <row r="17" spans="1:15" ht="15" customHeight="1">
      <c r="A17" s="42">
        <f t="shared" si="0"/>
        <v>4904</v>
      </c>
      <c r="B17" s="38" t="s">
        <v>16</v>
      </c>
      <c r="C17" s="39"/>
      <c r="D17" s="39"/>
      <c r="E17" s="39"/>
      <c r="F17" s="479" t="s">
        <v>17</v>
      </c>
      <c r="G17" s="480"/>
      <c r="H17" s="480"/>
      <c r="I17" s="481"/>
      <c r="J17" s="431">
        <f>'[1]40'!J13</f>
        <v>6</v>
      </c>
      <c r="K17" s="432"/>
      <c r="L17" s="485">
        <f>'[1]40'!L13</f>
        <v>2008</v>
      </c>
      <c r="M17" s="486"/>
      <c r="O17" s="40"/>
    </row>
    <row r="18" spans="1:15" ht="15" customHeight="1">
      <c r="A18" s="42">
        <f t="shared" si="0"/>
        <v>4905</v>
      </c>
      <c r="B18" s="38" t="s">
        <v>18</v>
      </c>
      <c r="C18" s="39"/>
      <c r="D18" s="39"/>
      <c r="E18" s="39"/>
      <c r="F18" s="482" t="s">
        <v>17</v>
      </c>
      <c r="G18" s="483"/>
      <c r="H18" s="483"/>
      <c r="I18" s="484"/>
      <c r="J18" s="433">
        <v>3</v>
      </c>
      <c r="K18" s="434"/>
      <c r="L18" s="487">
        <v>2009</v>
      </c>
      <c r="M18" s="488"/>
      <c r="O18" s="40"/>
    </row>
    <row r="19" spans="1:15" ht="15" customHeight="1">
      <c r="A19" s="43">
        <f t="shared" si="0"/>
        <v>4906</v>
      </c>
      <c r="B19" s="38" t="s">
        <v>19</v>
      </c>
      <c r="C19" s="39"/>
      <c r="D19" s="39"/>
      <c r="E19" s="39"/>
      <c r="F19" s="482"/>
      <c r="G19" s="483"/>
      <c r="H19" s="483"/>
      <c r="I19" s="484"/>
      <c r="J19" s="466">
        <v>9</v>
      </c>
      <c r="K19" s="467"/>
      <c r="L19" s="460">
        <v>2009</v>
      </c>
      <c r="M19" s="461"/>
      <c r="O19" s="40"/>
    </row>
    <row r="20" spans="1:15" ht="15" customHeight="1">
      <c r="A20" s="44">
        <f t="shared" si="0"/>
        <v>4907</v>
      </c>
      <c r="B20" s="45" t="s">
        <v>20</v>
      </c>
      <c r="C20" s="46"/>
      <c r="D20" s="46"/>
      <c r="E20" s="46"/>
      <c r="F20" s="471"/>
      <c r="G20" s="472"/>
      <c r="H20" s="472"/>
      <c r="I20" s="473"/>
      <c r="J20" s="464">
        <v>2</v>
      </c>
      <c r="K20" s="465"/>
      <c r="L20" s="462">
        <v>2010</v>
      </c>
      <c r="M20" s="463"/>
      <c r="O20" s="40"/>
    </row>
    <row r="21" spans="1:34" ht="24.75" customHeight="1">
      <c r="A21" s="47" t="s">
        <v>21</v>
      </c>
      <c r="B21" s="48"/>
      <c r="C21" s="48"/>
      <c r="D21" s="48"/>
      <c r="E21" s="48"/>
      <c r="F21" s="49"/>
      <c r="G21" s="49"/>
      <c r="H21" s="49"/>
      <c r="I21" s="49"/>
      <c r="J21" s="49"/>
      <c r="K21" s="49"/>
      <c r="L21" s="49"/>
      <c r="M21" s="49"/>
      <c r="N21" s="428" t="s">
        <v>22</v>
      </c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</row>
    <row r="22" spans="1:34" ht="24.75" customHeight="1">
      <c r="A22" s="50" t="s">
        <v>23</v>
      </c>
      <c r="B22" s="51" t="s">
        <v>24</v>
      </c>
      <c r="C22" s="33"/>
      <c r="D22" s="33"/>
      <c r="E22" s="52"/>
      <c r="F22" s="474" t="s">
        <v>25</v>
      </c>
      <c r="G22" s="475"/>
      <c r="H22" s="475"/>
      <c r="I22" s="475"/>
      <c r="J22" s="474" t="s">
        <v>26</v>
      </c>
      <c r="K22" s="475"/>
      <c r="L22" s="475"/>
      <c r="M22" s="475"/>
      <c r="N22" s="53" t="s">
        <v>27</v>
      </c>
      <c r="O22" s="54" t="s">
        <v>28</v>
      </c>
      <c r="P22" s="54" t="s">
        <v>29</v>
      </c>
      <c r="Q22" s="54" t="s">
        <v>30</v>
      </c>
      <c r="R22" s="54" t="s">
        <v>31</v>
      </c>
      <c r="S22" s="54" t="s">
        <v>32</v>
      </c>
      <c r="T22" s="54" t="s">
        <v>33</v>
      </c>
      <c r="U22" s="54" t="s">
        <v>34</v>
      </c>
      <c r="V22" s="55" t="s">
        <v>35</v>
      </c>
      <c r="W22" s="55" t="s">
        <v>36</v>
      </c>
      <c r="X22" s="55" t="s">
        <v>37</v>
      </c>
      <c r="Y22" s="55" t="s">
        <v>38</v>
      </c>
      <c r="Z22" s="55" t="s">
        <v>39</v>
      </c>
      <c r="AA22" s="55" t="s">
        <v>40</v>
      </c>
      <c r="AB22" s="55" t="s">
        <v>41</v>
      </c>
      <c r="AC22" s="55" t="s">
        <v>42</v>
      </c>
      <c r="AD22" s="55" t="s">
        <v>43</v>
      </c>
      <c r="AE22" s="55" t="s">
        <v>44</v>
      </c>
      <c r="AF22" s="55" t="s">
        <v>45</v>
      </c>
      <c r="AG22" s="55" t="s">
        <v>46</v>
      </c>
      <c r="AH22" s="56" t="s">
        <v>47</v>
      </c>
    </row>
    <row r="23" spans="1:34" ht="13.5" customHeight="1">
      <c r="A23" s="57">
        <v>4911</v>
      </c>
      <c r="B23" s="58" t="str">
        <f>'[1]43'!C7</f>
        <v> Náklady přípravy a zabezpečení akcí programu</v>
      </c>
      <c r="C23" s="58"/>
      <c r="D23" s="58"/>
      <c r="E23" s="58"/>
      <c r="F23" s="476"/>
      <c r="G23" s="476"/>
      <c r="H23" s="476"/>
      <c r="I23" s="476"/>
      <c r="J23" s="477">
        <f>'[1]43'!N7</f>
        <v>1593.7240000000002</v>
      </c>
      <c r="K23" s="477"/>
      <c r="L23" s="477"/>
      <c r="M23" s="477"/>
      <c r="N23" s="59"/>
      <c r="O23" s="60">
        <v>55.717</v>
      </c>
      <c r="P23" s="60">
        <f>126.785+14.106</f>
        <v>140.891</v>
      </c>
      <c r="Q23" s="60">
        <v>452.057</v>
      </c>
      <c r="R23" s="60"/>
      <c r="S23" s="60">
        <f>784.26+1.771</f>
        <v>786.031</v>
      </c>
      <c r="T23" s="60">
        <f>131.837+27.191</f>
        <v>159.028</v>
      </c>
      <c r="U23" s="61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3">
        <f>J23-SUM(N23:AG23)</f>
        <v>0</v>
      </c>
    </row>
    <row r="24" spans="1:34" ht="13.5" customHeight="1">
      <c r="A24" s="64">
        <f>A23+1</f>
        <v>4912</v>
      </c>
      <c r="B24" s="58" t="str">
        <f>'[1]43'!C8</f>
        <v> Mzdové náklady a povinné pojistné</v>
      </c>
      <c r="C24" s="58"/>
      <c r="D24" s="58"/>
      <c r="E24" s="58"/>
      <c r="F24" s="476"/>
      <c r="G24" s="476"/>
      <c r="H24" s="476"/>
      <c r="I24" s="476"/>
      <c r="J24" s="477">
        <f>'[1]43'!N8</f>
        <v>0</v>
      </c>
      <c r="K24" s="477"/>
      <c r="L24" s="477"/>
      <c r="M24" s="477"/>
      <c r="N24" s="59"/>
      <c r="O24" s="65"/>
      <c r="P24" s="66"/>
      <c r="Q24" s="66"/>
      <c r="R24" s="66"/>
      <c r="S24" s="66"/>
      <c r="T24" s="66"/>
      <c r="U24" s="61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>
        <f aca="true" t="shared" si="1" ref="AH24:AH49">J24-SUM(N24:AG24)</f>
        <v>0</v>
      </c>
    </row>
    <row r="25" spans="1:34" ht="13.5" customHeight="1">
      <c r="A25" s="64">
        <f aca="true" t="shared" si="2" ref="A25:A50">A24+1</f>
        <v>4913</v>
      </c>
      <c r="B25" s="58" t="str">
        <f>'[1]43'!C9</f>
        <v> Náklady materiální povahy a služby</v>
      </c>
      <c r="C25" s="58"/>
      <c r="D25" s="58"/>
      <c r="E25" s="58"/>
      <c r="F25" s="476"/>
      <c r="G25" s="476"/>
      <c r="H25" s="476"/>
      <c r="I25" s="476"/>
      <c r="J25" s="477">
        <f>'[1]43'!N9</f>
        <v>0</v>
      </c>
      <c r="K25" s="477"/>
      <c r="L25" s="477"/>
      <c r="M25" s="477"/>
      <c r="N25" s="67"/>
      <c r="O25" s="68"/>
      <c r="P25" s="66"/>
      <c r="Q25" s="66"/>
      <c r="R25" s="66"/>
      <c r="S25" s="66"/>
      <c r="T25" s="66"/>
      <c r="U25" s="69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63">
        <f t="shared" si="1"/>
        <v>0</v>
      </c>
    </row>
    <row r="26" spans="1:34" ht="13.5" customHeight="1">
      <c r="A26" s="64">
        <f t="shared" si="2"/>
        <v>4914</v>
      </c>
      <c r="B26" s="58" t="str">
        <f>'[1]43'!C10</f>
        <v> Náklady na reprodukci stavební části staveb</v>
      </c>
      <c r="C26" s="58"/>
      <c r="D26" s="58"/>
      <c r="E26" s="58"/>
      <c r="F26" s="476"/>
      <c r="G26" s="476"/>
      <c r="H26" s="476"/>
      <c r="I26" s="476"/>
      <c r="J26" s="477">
        <f>'[1]43'!N10</f>
        <v>27845.750000000004</v>
      </c>
      <c r="K26" s="477"/>
      <c r="L26" s="477"/>
      <c r="M26" s="477"/>
      <c r="N26" s="67"/>
      <c r="O26" s="71">
        <v>1839.515</v>
      </c>
      <c r="P26" s="66">
        <v>3755.951</v>
      </c>
      <c r="Q26" s="66">
        <v>6087.632</v>
      </c>
      <c r="R26" s="72"/>
      <c r="S26" s="66">
        <v>16162.652</v>
      </c>
      <c r="T26" s="66"/>
      <c r="U26" s="69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63">
        <f t="shared" si="1"/>
        <v>0</v>
      </c>
    </row>
    <row r="27" spans="1:34" ht="13.5" customHeight="1">
      <c r="A27" s="64">
        <f t="shared" si="2"/>
        <v>4915</v>
      </c>
      <c r="B27" s="58" t="str">
        <f>'[1]43'!C11</f>
        <v> Náklady na reprodukci technologické části staveb</v>
      </c>
      <c r="C27" s="58"/>
      <c r="D27" s="58"/>
      <c r="E27" s="58"/>
      <c r="F27" s="476"/>
      <c r="G27" s="476"/>
      <c r="H27" s="476"/>
      <c r="I27" s="476"/>
      <c r="J27" s="477">
        <f>'[1]43'!N11</f>
        <v>346.18</v>
      </c>
      <c r="K27" s="477"/>
      <c r="L27" s="477"/>
      <c r="M27" s="477"/>
      <c r="N27" s="67"/>
      <c r="O27" s="71">
        <v>24.666</v>
      </c>
      <c r="P27" s="66">
        <v>16.274</v>
      </c>
      <c r="Q27" s="66">
        <v>170</v>
      </c>
      <c r="R27" s="66"/>
      <c r="S27" s="66">
        <v>135.24</v>
      </c>
      <c r="T27" s="66"/>
      <c r="U27" s="69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63">
        <f t="shared" si="1"/>
        <v>0</v>
      </c>
    </row>
    <row r="28" spans="1:34" ht="13.5" customHeight="1">
      <c r="A28" s="64">
        <f t="shared" si="2"/>
        <v>4916</v>
      </c>
      <c r="B28" s="58" t="str">
        <f>'[1]43'!C12</f>
        <v> Náklady na movitý hmotný majetek</v>
      </c>
      <c r="C28" s="58"/>
      <c r="D28" s="58"/>
      <c r="E28" s="58"/>
      <c r="F28" s="476"/>
      <c r="G28" s="476"/>
      <c r="H28" s="476"/>
      <c r="I28" s="476"/>
      <c r="J28" s="477">
        <f>'[1]43'!N12</f>
        <v>233.712</v>
      </c>
      <c r="K28" s="477"/>
      <c r="L28" s="477"/>
      <c r="M28" s="477"/>
      <c r="N28" s="67"/>
      <c r="O28" s="71">
        <v>83.712</v>
      </c>
      <c r="P28" s="66"/>
      <c r="Q28" s="66">
        <v>120</v>
      </c>
      <c r="R28" s="72"/>
      <c r="S28" s="66">
        <v>30</v>
      </c>
      <c r="T28" s="66"/>
      <c r="U28" s="69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63">
        <f t="shared" si="1"/>
        <v>0</v>
      </c>
    </row>
    <row r="29" spans="1:34" ht="13.5" customHeight="1">
      <c r="A29" s="64">
        <f t="shared" si="2"/>
        <v>4917</v>
      </c>
      <c r="B29" s="58" t="str">
        <f>'[1]43'!C13</f>
        <v> Náklady na nehmotný majetek</v>
      </c>
      <c r="C29" s="58"/>
      <c r="D29" s="58"/>
      <c r="E29" s="58"/>
      <c r="F29" s="476"/>
      <c r="G29" s="476"/>
      <c r="H29" s="476"/>
      <c r="I29" s="476"/>
      <c r="J29" s="477">
        <f>'[1]43'!N13</f>
        <v>4.65</v>
      </c>
      <c r="K29" s="477"/>
      <c r="L29" s="477"/>
      <c r="M29" s="477"/>
      <c r="N29" s="67"/>
      <c r="O29" s="71"/>
      <c r="P29" s="66"/>
      <c r="Q29" s="66">
        <v>3</v>
      </c>
      <c r="R29" s="66"/>
      <c r="S29" s="66">
        <v>1.65</v>
      </c>
      <c r="T29" s="66"/>
      <c r="U29" s="69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63">
        <f t="shared" si="1"/>
        <v>0</v>
      </c>
    </row>
    <row r="30" spans="1:34" ht="13.5" customHeight="1">
      <c r="A30" s="64">
        <f t="shared" si="2"/>
        <v>4918</v>
      </c>
      <c r="B30" s="58" t="str">
        <f>'[1]43'!C14</f>
        <v> Ostatní investiční a neinvestiční náklady</v>
      </c>
      <c r="C30" s="58"/>
      <c r="D30" s="58"/>
      <c r="E30" s="58"/>
      <c r="F30" s="476"/>
      <c r="G30" s="476"/>
      <c r="H30" s="476"/>
      <c r="I30" s="476"/>
      <c r="J30" s="477">
        <f>'[1]43'!N14</f>
        <v>290.462</v>
      </c>
      <c r="K30" s="477"/>
      <c r="L30" s="477"/>
      <c r="M30" s="477"/>
      <c r="N30" s="67"/>
      <c r="O30" s="71"/>
      <c r="P30" s="66">
        <v>78.856</v>
      </c>
      <c r="Q30" s="66">
        <v>110.92</v>
      </c>
      <c r="R30" s="66"/>
      <c r="S30" s="66">
        <v>98.343</v>
      </c>
      <c r="T30" s="66">
        <f>2.343</f>
        <v>2.343</v>
      </c>
      <c r="U30" s="69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63">
        <f t="shared" si="1"/>
        <v>0</v>
      </c>
    </row>
    <row r="31" spans="1:34" ht="13.5" customHeight="1">
      <c r="A31" s="73">
        <f t="shared" si="2"/>
        <v>4919</v>
      </c>
      <c r="B31" s="74" t="str">
        <f>'[1]43'!C15</f>
        <v> Rezerva na úhradu nákladů akcí programu</v>
      </c>
      <c r="C31" s="74"/>
      <c r="D31" s="74"/>
      <c r="E31" s="74"/>
      <c r="F31" s="498"/>
      <c r="G31" s="498"/>
      <c r="H31" s="498"/>
      <c r="I31" s="498"/>
      <c r="J31" s="499">
        <f>'[1]43'!N15</f>
        <v>2425.55</v>
      </c>
      <c r="K31" s="499"/>
      <c r="L31" s="499"/>
      <c r="M31" s="499"/>
      <c r="N31" s="59"/>
      <c r="O31" s="75"/>
      <c r="P31" s="76"/>
      <c r="Q31" s="77">
        <v>639.763</v>
      </c>
      <c r="R31" s="77"/>
      <c r="S31" s="77">
        <v>1785.787</v>
      </c>
      <c r="T31" s="77"/>
      <c r="U31" s="61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>
        <f t="shared" si="1"/>
        <v>0</v>
      </c>
    </row>
    <row r="32" spans="1:34" ht="15" customHeight="1">
      <c r="A32" s="64">
        <f t="shared" si="2"/>
        <v>4920</v>
      </c>
      <c r="B32" s="58" t="str">
        <f>'[1]43'!C16</f>
        <v> INVESTIČNÍ A NEINVEST. NÁKLADY CELKEM</v>
      </c>
      <c r="C32" s="58"/>
      <c r="D32" s="58"/>
      <c r="E32" s="58"/>
      <c r="F32" s="476"/>
      <c r="G32" s="476"/>
      <c r="H32" s="476"/>
      <c r="I32" s="476"/>
      <c r="J32" s="477">
        <f>'[1]43'!N16</f>
        <v>32740.028000000002</v>
      </c>
      <c r="K32" s="477"/>
      <c r="L32" s="477"/>
      <c r="M32" s="477"/>
      <c r="N32" s="78">
        <f aca="true" t="shared" si="3" ref="N32:U32">SUM(N23:N31)</f>
        <v>0</v>
      </c>
      <c r="O32" s="79">
        <f t="shared" si="3"/>
        <v>2003.6100000000001</v>
      </c>
      <c r="P32" s="79">
        <f t="shared" si="3"/>
        <v>3991.9719999999998</v>
      </c>
      <c r="Q32" s="79">
        <f t="shared" si="3"/>
        <v>7583.371999999999</v>
      </c>
      <c r="R32" s="79">
        <f t="shared" si="3"/>
        <v>0</v>
      </c>
      <c r="S32" s="80">
        <f t="shared" si="3"/>
        <v>18999.703000000005</v>
      </c>
      <c r="T32" s="79">
        <f t="shared" si="3"/>
        <v>161.37099999999998</v>
      </c>
      <c r="U32" s="78">
        <f t="shared" si="3"/>
        <v>0</v>
      </c>
      <c r="V32" s="78">
        <f aca="true" t="shared" si="4" ref="V32:AH32">SUM(V23:V31)</f>
        <v>0</v>
      </c>
      <c r="W32" s="78">
        <f t="shared" si="4"/>
        <v>0</v>
      </c>
      <c r="X32" s="78">
        <f t="shared" si="4"/>
        <v>0</v>
      </c>
      <c r="Y32" s="78">
        <f t="shared" si="4"/>
        <v>0</v>
      </c>
      <c r="Z32" s="78">
        <f t="shared" si="4"/>
        <v>0</v>
      </c>
      <c r="AA32" s="78">
        <f t="shared" si="4"/>
        <v>0</v>
      </c>
      <c r="AB32" s="78">
        <f t="shared" si="4"/>
        <v>0</v>
      </c>
      <c r="AC32" s="78">
        <f t="shared" si="4"/>
        <v>0</v>
      </c>
      <c r="AD32" s="78">
        <f t="shared" si="4"/>
        <v>0</v>
      </c>
      <c r="AE32" s="78">
        <f t="shared" si="4"/>
        <v>0</v>
      </c>
      <c r="AF32" s="78">
        <f t="shared" si="4"/>
        <v>0</v>
      </c>
      <c r="AG32" s="78">
        <f t="shared" si="4"/>
        <v>0</v>
      </c>
      <c r="AH32" s="81">
        <f t="shared" si="4"/>
        <v>0</v>
      </c>
    </row>
    <row r="33" spans="1:34" ht="13.5" customHeight="1">
      <c r="A33" s="64">
        <f t="shared" si="2"/>
        <v>4921</v>
      </c>
      <c r="B33" s="58" t="str">
        <f>'[1]43'!C17</f>
        <v> Splátky návratných fin.výpomocí ze stát.rozpočtu</v>
      </c>
      <c r="C33" s="58"/>
      <c r="D33" s="58"/>
      <c r="E33" s="58"/>
      <c r="F33" s="476"/>
      <c r="G33" s="476"/>
      <c r="H33" s="476"/>
      <c r="I33" s="476"/>
      <c r="J33" s="477">
        <f>'[1]43'!N17</f>
        <v>0</v>
      </c>
      <c r="K33" s="477"/>
      <c r="L33" s="477"/>
      <c r="M33" s="477"/>
      <c r="N33" s="59"/>
      <c r="O33" s="82"/>
      <c r="P33" s="83"/>
      <c r="Q33" s="84"/>
      <c r="R33" s="84"/>
      <c r="S33" s="84"/>
      <c r="T33" s="84"/>
      <c r="U33" s="61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>
        <f t="shared" si="1"/>
        <v>0</v>
      </c>
    </row>
    <row r="34" spans="1:34" ht="13.5" customHeight="1">
      <c r="A34" s="64">
        <f t="shared" si="2"/>
        <v>4922</v>
      </c>
      <c r="B34" s="58" t="str">
        <f>'[1]43'!C18</f>
        <v> Splátky úvěrů poskytnutých se státní zárukou</v>
      </c>
      <c r="C34" s="58"/>
      <c r="D34" s="58"/>
      <c r="E34" s="58"/>
      <c r="F34" s="476"/>
      <c r="G34" s="476"/>
      <c r="H34" s="476"/>
      <c r="I34" s="476"/>
      <c r="J34" s="477">
        <f>'[1]43'!N18</f>
        <v>0</v>
      </c>
      <c r="K34" s="477"/>
      <c r="L34" s="477"/>
      <c r="M34" s="477"/>
      <c r="N34" s="59"/>
      <c r="O34" s="82"/>
      <c r="P34" s="83"/>
      <c r="Q34" s="84"/>
      <c r="R34" s="84"/>
      <c r="S34" s="84"/>
      <c r="T34" s="84"/>
      <c r="U34" s="61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>
        <f t="shared" si="1"/>
        <v>0</v>
      </c>
    </row>
    <row r="35" spans="1:34" ht="13.5" customHeight="1">
      <c r="A35" s="64">
        <f t="shared" si="2"/>
        <v>4923</v>
      </c>
      <c r="B35" s="58" t="str">
        <f>'[1]43'!C19</f>
        <v> Splátky úvěrů poskytnutých bez státní záruky</v>
      </c>
      <c r="C35" s="58"/>
      <c r="D35" s="58"/>
      <c r="E35" s="58"/>
      <c r="F35" s="476"/>
      <c r="G35" s="476"/>
      <c r="H35" s="476"/>
      <c r="I35" s="476"/>
      <c r="J35" s="477">
        <f>'[1]43'!N19</f>
        <v>0</v>
      </c>
      <c r="K35" s="477"/>
      <c r="L35" s="477"/>
      <c r="M35" s="477"/>
      <c r="N35" s="59"/>
      <c r="O35" s="82"/>
      <c r="P35" s="83"/>
      <c r="Q35" s="84"/>
      <c r="R35" s="84"/>
      <c r="S35" s="84"/>
      <c r="T35" s="84"/>
      <c r="U35" s="61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3">
        <f t="shared" si="1"/>
        <v>0</v>
      </c>
    </row>
    <row r="36" spans="1:34" ht="13.5" customHeight="1">
      <c r="A36" s="85">
        <f t="shared" si="2"/>
        <v>4924</v>
      </c>
      <c r="B36" s="13" t="str">
        <f>'[1]43'!C23</f>
        <v> Ostatní finanční potřeby fin. programu </v>
      </c>
      <c r="C36" s="13"/>
      <c r="D36" s="13"/>
      <c r="E36" s="13"/>
      <c r="F36" s="500"/>
      <c r="G36" s="500"/>
      <c r="H36" s="500"/>
      <c r="I36" s="500"/>
      <c r="J36" s="501">
        <f>'[1]43'!N23</f>
        <v>0</v>
      </c>
      <c r="K36" s="501"/>
      <c r="L36" s="501"/>
      <c r="M36" s="501"/>
      <c r="N36" s="59"/>
      <c r="O36" s="82"/>
      <c r="P36" s="83"/>
      <c r="Q36" s="84"/>
      <c r="R36" s="84"/>
      <c r="S36" s="84"/>
      <c r="T36" s="84"/>
      <c r="U36" s="61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>
        <f t="shared" si="1"/>
        <v>0</v>
      </c>
    </row>
    <row r="37" spans="1:34" ht="15" customHeight="1">
      <c r="A37" s="86">
        <f t="shared" si="2"/>
        <v>4925</v>
      </c>
      <c r="B37" s="33" t="str">
        <f>'[1]43'!C24</f>
        <v> SOUHRN POTŘEB FINANCOVÁNÍ PROGRAMU </v>
      </c>
      <c r="C37" s="33"/>
      <c r="D37" s="33"/>
      <c r="E37" s="33"/>
      <c r="F37" s="502"/>
      <c r="G37" s="503"/>
      <c r="H37" s="503"/>
      <c r="I37" s="503"/>
      <c r="J37" s="504">
        <f>'[1]43'!N24</f>
        <v>32740.028000000002</v>
      </c>
      <c r="K37" s="504"/>
      <c r="L37" s="504"/>
      <c r="M37" s="504"/>
      <c r="N37" s="78">
        <f aca="true" t="shared" si="5" ref="N37:U37">SUM(N32:N36)</f>
        <v>0</v>
      </c>
      <c r="O37" s="80">
        <f t="shared" si="5"/>
        <v>2003.6100000000001</v>
      </c>
      <c r="P37" s="80">
        <f t="shared" si="5"/>
        <v>3991.9719999999998</v>
      </c>
      <c r="Q37" s="80">
        <f t="shared" si="5"/>
        <v>7583.371999999999</v>
      </c>
      <c r="R37" s="80">
        <f t="shared" si="5"/>
        <v>0</v>
      </c>
      <c r="S37" s="80">
        <f t="shared" si="5"/>
        <v>18999.703000000005</v>
      </c>
      <c r="T37" s="80">
        <f t="shared" si="5"/>
        <v>161.37099999999998</v>
      </c>
      <c r="U37" s="78">
        <f t="shared" si="5"/>
        <v>0</v>
      </c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87">
        <f>SUM(AG32:AG36)</f>
        <v>0</v>
      </c>
      <c r="AH37" s="88">
        <f>SUM(AH32:AH36)</f>
        <v>0</v>
      </c>
    </row>
    <row r="38" spans="1:34" ht="13.5" customHeight="1">
      <c r="A38" s="89">
        <f t="shared" si="2"/>
        <v>4926</v>
      </c>
      <c r="B38" s="90" t="str">
        <f>'[1]43'!C26</f>
        <v> Vlastní zdroje účastníka programu</v>
      </c>
      <c r="C38" s="91"/>
      <c r="D38" s="91"/>
      <c r="E38" s="91"/>
      <c r="F38" s="505"/>
      <c r="G38" s="506"/>
      <c r="H38" s="506"/>
      <c r="I38" s="506"/>
      <c r="J38" s="507">
        <f>'[1]43'!N26</f>
        <v>0</v>
      </c>
      <c r="K38" s="507"/>
      <c r="L38" s="507"/>
      <c r="M38" s="507"/>
      <c r="N38" s="59"/>
      <c r="O38" s="83"/>
      <c r="P38" s="84"/>
      <c r="Q38" s="84"/>
      <c r="R38" s="84"/>
      <c r="S38" s="84"/>
      <c r="T38" s="84"/>
      <c r="U38" s="61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3">
        <f t="shared" si="1"/>
        <v>0</v>
      </c>
    </row>
    <row r="39" spans="1:34" ht="13.5" customHeight="1">
      <c r="A39" s="93">
        <f t="shared" si="2"/>
        <v>4927</v>
      </c>
      <c r="B39" s="94" t="str">
        <f>'[1]43'!C27</f>
        <v> Úvěry poskytnuté bez státní záruky</v>
      </c>
      <c r="C39" s="95"/>
      <c r="D39" s="95"/>
      <c r="E39" s="95"/>
      <c r="F39" s="508"/>
      <c r="G39" s="508"/>
      <c r="H39" s="508"/>
      <c r="I39" s="508"/>
      <c r="J39" s="509">
        <f>'[1]43'!N27</f>
        <v>0</v>
      </c>
      <c r="K39" s="509"/>
      <c r="L39" s="509"/>
      <c r="M39" s="509"/>
      <c r="N39" s="59"/>
      <c r="O39" s="83"/>
      <c r="P39" s="84"/>
      <c r="Q39" s="84"/>
      <c r="R39" s="84"/>
      <c r="S39" s="84"/>
      <c r="T39" s="84"/>
      <c r="U39" s="61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>
        <f t="shared" si="1"/>
        <v>0</v>
      </c>
    </row>
    <row r="40" spans="1:34" ht="13.5" customHeight="1" thickBot="1">
      <c r="A40" s="85">
        <f t="shared" si="2"/>
        <v>4928</v>
      </c>
      <c r="B40" s="96" t="str">
        <f>'[1]43'!C30</f>
        <v> Úvěry poskytnuté se státní zárukou</v>
      </c>
      <c r="C40" s="97"/>
      <c r="D40" s="97"/>
      <c r="E40" s="97"/>
      <c r="F40" s="510" t="s">
        <v>17</v>
      </c>
      <c r="G40" s="510"/>
      <c r="H40" s="510"/>
      <c r="I40" s="510"/>
      <c r="J40" s="511">
        <f>'[1]43'!N30</f>
        <v>2644.161</v>
      </c>
      <c r="K40" s="511"/>
      <c r="L40" s="511"/>
      <c r="M40" s="511"/>
      <c r="N40" s="59"/>
      <c r="O40" s="83"/>
      <c r="P40" s="84">
        <v>2644.161</v>
      </c>
      <c r="Q40" s="84"/>
      <c r="R40" s="84"/>
      <c r="S40" s="84"/>
      <c r="T40" s="84"/>
      <c r="U40" s="61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3">
        <f t="shared" si="1"/>
        <v>0</v>
      </c>
    </row>
    <row r="41" spans="1:34" ht="15" customHeight="1" thickTop="1">
      <c r="A41" s="98">
        <f t="shared" si="2"/>
        <v>4929</v>
      </c>
      <c r="B41" s="99" t="str">
        <f>'[1]43'!C35</f>
        <v> Návratné fin.výpomoci ze stát.rozpočtu (NFV)</v>
      </c>
      <c r="C41" s="100"/>
      <c r="D41" s="100"/>
      <c r="E41" s="100"/>
      <c r="F41" s="512"/>
      <c r="G41" s="512"/>
      <c r="H41" s="512"/>
      <c r="I41" s="512"/>
      <c r="J41" s="513">
        <f>'[1]43'!N35</f>
        <v>0</v>
      </c>
      <c r="K41" s="513"/>
      <c r="L41" s="513"/>
      <c r="M41" s="514"/>
      <c r="N41" s="101"/>
      <c r="O41" s="102"/>
      <c r="P41" s="103"/>
      <c r="Q41" s="103"/>
      <c r="R41" s="103"/>
      <c r="S41" s="103"/>
      <c r="T41" s="103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63">
        <f t="shared" si="1"/>
        <v>0</v>
      </c>
    </row>
    <row r="42" spans="1:34" ht="15" customHeight="1">
      <c r="A42" s="106">
        <f t="shared" si="2"/>
        <v>4930</v>
      </c>
      <c r="B42" s="107" t="str">
        <f>'[1]43'!C40</f>
        <v> Systémově určené výdaje stát.rozpočtu (SUV)</v>
      </c>
      <c r="C42" s="108"/>
      <c r="D42" s="108"/>
      <c r="E42" s="108"/>
      <c r="F42" s="515"/>
      <c r="G42" s="515"/>
      <c r="H42" s="515"/>
      <c r="I42" s="515"/>
      <c r="J42" s="516">
        <f>'[1]43'!N40</f>
        <v>550.401</v>
      </c>
      <c r="K42" s="516"/>
      <c r="L42" s="516"/>
      <c r="M42" s="517"/>
      <c r="N42" s="109"/>
      <c r="O42" s="110">
        <v>139.429</v>
      </c>
      <c r="P42" s="111">
        <f>224.348+11.465</f>
        <v>235.81300000000002</v>
      </c>
      <c r="Q42" s="111">
        <v>48.667</v>
      </c>
      <c r="R42" s="111"/>
      <c r="S42" s="111">
        <f>102.283</f>
        <v>102.283</v>
      </c>
      <c r="T42" s="111">
        <f>17.505+6.704</f>
        <v>24.209</v>
      </c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63">
        <f t="shared" si="1"/>
        <v>0</v>
      </c>
    </row>
    <row r="43" spans="1:34" ht="15" customHeight="1" thickBot="1">
      <c r="A43" s="114">
        <f t="shared" si="2"/>
        <v>4931</v>
      </c>
      <c r="B43" s="115" t="str">
        <f>'[1]43'!C45</f>
        <v> Individuálně posuz.výdaje stát.rozpočtu (IPV)</v>
      </c>
      <c r="C43" s="116"/>
      <c r="D43" s="116"/>
      <c r="E43" s="116"/>
      <c r="F43" s="518"/>
      <c r="G43" s="518"/>
      <c r="H43" s="518"/>
      <c r="I43" s="518"/>
      <c r="J43" s="519">
        <f>'[1]43'!N45</f>
        <v>17132.775</v>
      </c>
      <c r="K43" s="519"/>
      <c r="L43" s="519"/>
      <c r="M43" s="520"/>
      <c r="N43" s="117"/>
      <c r="O43" s="118">
        <v>1864.181</v>
      </c>
      <c r="P43" s="119">
        <v>642.769</v>
      </c>
      <c r="Q43" s="119">
        <v>2625.825</v>
      </c>
      <c r="R43" s="119"/>
      <c r="S43" s="119">
        <v>12000</v>
      </c>
      <c r="T43" s="119"/>
      <c r="U43" s="63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63">
        <f t="shared" si="1"/>
        <v>0</v>
      </c>
    </row>
    <row r="44" spans="1:34" ht="13.5" customHeight="1" thickTop="1">
      <c r="A44" s="121">
        <f t="shared" si="2"/>
        <v>4932</v>
      </c>
      <c r="B44" s="122" t="str">
        <f>'[1]43'!C50</f>
        <v> Dotace poskytnuté ze státních fondů</v>
      </c>
      <c r="C44" s="123"/>
      <c r="D44" s="123"/>
      <c r="E44" s="123"/>
      <c r="F44" s="521" t="s">
        <v>48</v>
      </c>
      <c r="G44" s="521"/>
      <c r="H44" s="521"/>
      <c r="I44" s="521"/>
      <c r="J44" s="522">
        <f>'[1]43'!N50</f>
        <v>10309.203</v>
      </c>
      <c r="K44" s="522"/>
      <c r="L44" s="522"/>
      <c r="M44" s="522"/>
      <c r="N44" s="59"/>
      <c r="O44" s="83"/>
      <c r="P44" s="84">
        <f>466.588+2.641</f>
        <v>469.22900000000004</v>
      </c>
      <c r="Q44" s="124">
        <v>4908.88</v>
      </c>
      <c r="R44" s="84"/>
      <c r="S44" s="84">
        <f>4792.161+1.771</f>
        <v>4793.932</v>
      </c>
      <c r="T44" s="84">
        <f>116.675+20.487</f>
        <v>137.162</v>
      </c>
      <c r="U44" s="61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3">
        <f t="shared" si="1"/>
        <v>0</v>
      </c>
    </row>
    <row r="45" spans="1:34" ht="13.5" customHeight="1">
      <c r="A45" s="125">
        <f t="shared" si="2"/>
        <v>4933</v>
      </c>
      <c r="B45" s="126" t="str">
        <f>'[1]43'!C54</f>
        <v> Dotace z územních rozpočtů</v>
      </c>
      <c r="C45" s="58"/>
      <c r="D45" s="58"/>
      <c r="E45" s="58"/>
      <c r="F45" s="523"/>
      <c r="G45" s="523"/>
      <c r="H45" s="523"/>
      <c r="I45" s="523"/>
      <c r="J45" s="524">
        <f>'[1]43'!N54</f>
        <v>0</v>
      </c>
      <c r="K45" s="524"/>
      <c r="L45" s="524"/>
      <c r="M45" s="524"/>
      <c r="N45" s="59"/>
      <c r="O45" s="83"/>
      <c r="P45" s="84"/>
      <c r="Q45" s="84"/>
      <c r="R45" s="127"/>
      <c r="S45" s="84"/>
      <c r="T45" s="84"/>
      <c r="U45" s="61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3">
        <f t="shared" si="1"/>
        <v>0</v>
      </c>
    </row>
    <row r="46" spans="1:34" ht="13.5" customHeight="1">
      <c r="A46" s="125">
        <f t="shared" si="2"/>
        <v>4934</v>
      </c>
      <c r="B46" s="126" t="str">
        <f>'[1]43'!C58</f>
        <v> Jiné zdroje tuzemské výše neuvedené</v>
      </c>
      <c r="C46" s="58"/>
      <c r="D46" s="58"/>
      <c r="E46" s="58"/>
      <c r="F46" s="523"/>
      <c r="G46" s="523"/>
      <c r="H46" s="523"/>
      <c r="I46" s="523"/>
      <c r="J46" s="524">
        <f>'[1]43'!N58</f>
        <v>0</v>
      </c>
      <c r="K46" s="524"/>
      <c r="L46" s="524"/>
      <c r="M46" s="524"/>
      <c r="N46" s="59"/>
      <c r="O46" s="83"/>
      <c r="P46" s="84"/>
      <c r="Q46" s="84"/>
      <c r="R46" s="84"/>
      <c r="S46" s="84"/>
      <c r="T46" s="84"/>
      <c r="U46" s="61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>
        <f t="shared" si="1"/>
        <v>0</v>
      </c>
    </row>
    <row r="47" spans="1:34" ht="13.5" customHeight="1">
      <c r="A47" s="125">
        <f t="shared" si="2"/>
        <v>4935</v>
      </c>
      <c r="B47" s="126" t="str">
        <f>'[1]43'!C65</f>
        <v> Dotace poskytnuté z fondů EU </v>
      </c>
      <c r="C47" s="58"/>
      <c r="D47" s="58"/>
      <c r="E47" s="58"/>
      <c r="F47" s="523"/>
      <c r="G47" s="523"/>
      <c r="H47" s="523"/>
      <c r="I47" s="523"/>
      <c r="J47" s="524">
        <f>'[1]43'!N65</f>
        <v>1867.8809999999999</v>
      </c>
      <c r="K47" s="524"/>
      <c r="L47" s="524"/>
      <c r="M47" s="524"/>
      <c r="N47" s="59"/>
      <c r="O47" s="83"/>
      <c r="P47" s="84"/>
      <c r="Q47" s="84"/>
      <c r="R47" s="84"/>
      <c r="S47" s="84">
        <v>1867.881</v>
      </c>
      <c r="T47" s="84"/>
      <c r="U47" s="61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>
        <f t="shared" si="1"/>
        <v>0</v>
      </c>
    </row>
    <row r="48" spans="1:34" ht="13.5" customHeight="1">
      <c r="A48" s="125">
        <f t="shared" si="2"/>
        <v>4936</v>
      </c>
      <c r="B48" s="126" t="str">
        <f>'[1]43'!C68</f>
        <v> Dotace z fondů NATO</v>
      </c>
      <c r="C48" s="58"/>
      <c r="D48" s="58"/>
      <c r="E48" s="58"/>
      <c r="F48" s="523"/>
      <c r="G48" s="523"/>
      <c r="H48" s="523"/>
      <c r="I48" s="523"/>
      <c r="J48" s="524">
        <f>'[1]43'!N68</f>
        <v>0</v>
      </c>
      <c r="K48" s="524"/>
      <c r="L48" s="524"/>
      <c r="M48" s="524"/>
      <c r="N48" s="59"/>
      <c r="O48" s="83"/>
      <c r="P48" s="84"/>
      <c r="Q48" s="84"/>
      <c r="R48" s="84"/>
      <c r="S48" s="84"/>
      <c r="T48" s="84"/>
      <c r="U48" s="61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3">
        <f t="shared" si="1"/>
        <v>0</v>
      </c>
    </row>
    <row r="49" spans="1:34" ht="13.5" customHeight="1">
      <c r="A49" s="128">
        <f t="shared" si="2"/>
        <v>4937</v>
      </c>
      <c r="B49" s="129" t="str">
        <f>'[1]43'!C69</f>
        <v> Jiné zahraniční zdroje výše neuvedené</v>
      </c>
      <c r="C49" s="13"/>
      <c r="D49" s="13"/>
      <c r="E49" s="13"/>
      <c r="F49" s="525"/>
      <c r="G49" s="525"/>
      <c r="H49" s="525"/>
      <c r="I49" s="525"/>
      <c r="J49" s="526">
        <f>'[1]43'!N69</f>
        <v>235.607</v>
      </c>
      <c r="K49" s="526"/>
      <c r="L49" s="526"/>
      <c r="M49" s="526"/>
      <c r="N49" s="59"/>
      <c r="O49" s="83"/>
      <c r="P49" s="84"/>
      <c r="Q49" s="84"/>
      <c r="R49" s="84"/>
      <c r="S49" s="84">
        <v>235.607</v>
      </c>
      <c r="T49" s="84"/>
      <c r="U49" s="61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>
        <f t="shared" si="1"/>
        <v>0</v>
      </c>
    </row>
    <row r="50" spans="1:34" ht="15" customHeight="1">
      <c r="A50" s="131">
        <f t="shared" si="2"/>
        <v>4938</v>
      </c>
      <c r="B50" s="132" t="str">
        <f>'[1]43'!C70</f>
        <v> SOUHRN ZDROJŮ FINANCOVÁNÍ PROGRAMU </v>
      </c>
      <c r="C50" s="33"/>
      <c r="D50" s="33"/>
      <c r="E50" s="33"/>
      <c r="F50" s="502"/>
      <c r="G50" s="502"/>
      <c r="H50" s="502"/>
      <c r="I50" s="502"/>
      <c r="J50" s="504">
        <f>'[1]43'!N70</f>
        <v>32740.028</v>
      </c>
      <c r="K50" s="504"/>
      <c r="L50" s="504"/>
      <c r="M50" s="504"/>
      <c r="N50" s="78">
        <f aca="true" t="shared" si="6" ref="N50:AH50">SUM(N38:N49)</f>
        <v>0</v>
      </c>
      <c r="O50" s="80">
        <f aca="true" t="shared" si="7" ref="O50:T50">SUM(O38:O49)</f>
        <v>2003.6100000000001</v>
      </c>
      <c r="P50" s="80">
        <f t="shared" si="7"/>
        <v>3991.9720000000007</v>
      </c>
      <c r="Q50" s="80">
        <f t="shared" si="7"/>
        <v>7583.371999999999</v>
      </c>
      <c r="R50" s="80">
        <f t="shared" si="7"/>
        <v>0</v>
      </c>
      <c r="S50" s="80">
        <f t="shared" si="7"/>
        <v>18999.703</v>
      </c>
      <c r="T50" s="80">
        <f t="shared" si="7"/>
        <v>161.371</v>
      </c>
      <c r="U50" s="78">
        <f t="shared" si="6"/>
        <v>0</v>
      </c>
      <c r="V50" s="78">
        <f t="shared" si="6"/>
        <v>0</v>
      </c>
      <c r="W50" s="78">
        <f t="shared" si="6"/>
        <v>0</v>
      </c>
      <c r="X50" s="78">
        <f t="shared" si="6"/>
        <v>0</v>
      </c>
      <c r="Y50" s="78">
        <f t="shared" si="6"/>
        <v>0</v>
      </c>
      <c r="Z50" s="78">
        <f t="shared" si="6"/>
        <v>0</v>
      </c>
      <c r="AA50" s="78">
        <f t="shared" si="6"/>
        <v>0</v>
      </c>
      <c r="AB50" s="78">
        <f t="shared" si="6"/>
        <v>0</v>
      </c>
      <c r="AC50" s="78">
        <f t="shared" si="6"/>
        <v>0</v>
      </c>
      <c r="AD50" s="78">
        <f t="shared" si="6"/>
        <v>0</v>
      </c>
      <c r="AE50" s="78">
        <f t="shared" si="6"/>
        <v>0</v>
      </c>
      <c r="AF50" s="78">
        <f t="shared" si="6"/>
        <v>0</v>
      </c>
      <c r="AG50" s="78">
        <f t="shared" si="6"/>
        <v>0</v>
      </c>
      <c r="AH50" s="88">
        <f t="shared" si="6"/>
        <v>0</v>
      </c>
    </row>
    <row r="51" spans="1:34" ht="4.5" customHeight="1" thickBot="1">
      <c r="A51" s="133"/>
      <c r="B51" s="129"/>
      <c r="C51" s="13"/>
      <c r="D51" s="13"/>
      <c r="E51" s="13"/>
      <c r="F51" s="134"/>
      <c r="G51" s="134"/>
      <c r="H51" s="134"/>
      <c r="I51" s="134"/>
      <c r="J51" s="135"/>
      <c r="K51" s="135"/>
      <c r="L51" s="135"/>
      <c r="M51" s="135"/>
      <c r="N51" s="136"/>
      <c r="O51" s="137"/>
      <c r="P51" s="138"/>
      <c r="Q51" s="138"/>
      <c r="R51" s="138"/>
      <c r="S51" s="138"/>
      <c r="T51" s="138"/>
      <c r="U51" s="138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40"/>
    </row>
    <row r="52" spans="1:34" ht="16.5" customHeight="1">
      <c r="A52" s="141">
        <v>4939</v>
      </c>
      <c r="B52" s="142" t="s">
        <v>49</v>
      </c>
      <c r="C52" s="143"/>
      <c r="D52" s="143"/>
      <c r="E52" s="144"/>
      <c r="F52" s="495"/>
      <c r="G52" s="495"/>
      <c r="H52" s="495"/>
      <c r="I52" s="495"/>
      <c r="J52" s="496">
        <f>SUM(J53,J63)</f>
        <v>28334.399733333325</v>
      </c>
      <c r="K52" s="496"/>
      <c r="L52" s="496"/>
      <c r="M52" s="497"/>
      <c r="N52" s="145">
        <f aca="true" t="shared" si="8" ref="N52:T52">SUM(N41:N43)</f>
        <v>0</v>
      </c>
      <c r="O52" s="145">
        <f t="shared" si="8"/>
        <v>2003.6100000000001</v>
      </c>
      <c r="P52" s="145">
        <f t="shared" si="8"/>
        <v>878.582</v>
      </c>
      <c r="Q52" s="145">
        <f t="shared" si="8"/>
        <v>2674.4919999999997</v>
      </c>
      <c r="R52" s="145">
        <f t="shared" si="8"/>
        <v>0</v>
      </c>
      <c r="S52" s="145">
        <f t="shared" si="8"/>
        <v>12102.283</v>
      </c>
      <c r="T52" s="145">
        <f t="shared" si="8"/>
        <v>24.209</v>
      </c>
      <c r="U52" s="145">
        <f aca="true" t="shared" si="9" ref="U52:AG52">U41+U42+U43</f>
        <v>0</v>
      </c>
      <c r="V52" s="145">
        <f t="shared" si="9"/>
        <v>0</v>
      </c>
      <c r="W52" s="145">
        <f t="shared" si="9"/>
        <v>0</v>
      </c>
      <c r="X52" s="145">
        <f t="shared" si="9"/>
        <v>0</v>
      </c>
      <c r="Y52" s="145">
        <f t="shared" si="9"/>
        <v>0</v>
      </c>
      <c r="Z52" s="145">
        <f t="shared" si="9"/>
        <v>0</v>
      </c>
      <c r="AA52" s="145">
        <f t="shared" si="9"/>
        <v>0</v>
      </c>
      <c r="AB52" s="145">
        <f t="shared" si="9"/>
        <v>0</v>
      </c>
      <c r="AC52" s="145">
        <f t="shared" si="9"/>
        <v>0</v>
      </c>
      <c r="AD52" s="145">
        <f t="shared" si="9"/>
        <v>0</v>
      </c>
      <c r="AE52" s="145">
        <f t="shared" si="9"/>
        <v>0</v>
      </c>
      <c r="AF52" s="145">
        <f t="shared" si="9"/>
        <v>0</v>
      </c>
      <c r="AG52" s="145">
        <f t="shared" si="9"/>
        <v>0</v>
      </c>
      <c r="AH52" s="63">
        <f>J52-SUM(N52:AG52)</f>
        <v>10651.223733333329</v>
      </c>
    </row>
    <row r="53" spans="1:34" ht="13.5" customHeight="1">
      <c r="A53" s="146">
        <v>4940</v>
      </c>
      <c r="B53" s="147" t="s">
        <v>50</v>
      </c>
      <c r="C53" s="148"/>
      <c r="D53" s="149"/>
      <c r="E53" s="150"/>
      <c r="F53" s="492" t="s">
        <v>17</v>
      </c>
      <c r="G53" s="492"/>
      <c r="H53" s="492"/>
      <c r="I53" s="492"/>
      <c r="J53" s="493">
        <v>3057</v>
      </c>
      <c r="K53" s="493"/>
      <c r="L53" s="493"/>
      <c r="M53" s="494"/>
      <c r="N53" s="151">
        <f>SUM(N41:N44)</f>
        <v>0</v>
      </c>
      <c r="O53" s="152">
        <f aca="true" t="shared" si="10" ref="O53:T53">SUM(O41:O43)</f>
        <v>2003.6100000000001</v>
      </c>
      <c r="P53" s="152">
        <f t="shared" si="10"/>
        <v>878.582</v>
      </c>
      <c r="Q53" s="152">
        <f t="shared" si="10"/>
        <v>2674.4919999999997</v>
      </c>
      <c r="R53" s="152">
        <f t="shared" si="10"/>
        <v>0</v>
      </c>
      <c r="S53" s="152">
        <f t="shared" si="10"/>
        <v>12102.283</v>
      </c>
      <c r="T53" s="152">
        <f t="shared" si="10"/>
        <v>24.209</v>
      </c>
      <c r="U53" s="153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63">
        <f>J53-SUM(N53:AG53)</f>
        <v>-14626.175999999996</v>
      </c>
    </row>
    <row r="54" spans="1:34" ht="13.5" customHeight="1">
      <c r="A54" s="155">
        <v>4941</v>
      </c>
      <c r="B54" s="156" t="s">
        <v>51</v>
      </c>
      <c r="C54" s="157"/>
      <c r="D54" s="158"/>
      <c r="E54" s="159"/>
      <c r="F54" s="489"/>
      <c r="G54" s="489"/>
      <c r="H54" s="489"/>
      <c r="I54" s="489"/>
      <c r="J54" s="490">
        <f>'[1]44'!O50+'[1]44'!O51+'[1]44'!O52</f>
        <v>14626</v>
      </c>
      <c r="K54" s="490"/>
      <c r="L54" s="490"/>
      <c r="M54" s="491"/>
      <c r="N54" s="59"/>
      <c r="O54" s="160"/>
      <c r="P54" s="61"/>
      <c r="Q54" s="61"/>
      <c r="R54" s="61"/>
      <c r="S54" s="61"/>
      <c r="T54" s="61"/>
      <c r="U54" s="61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61"/>
    </row>
    <row r="55" spans="1:34" ht="15" customHeight="1">
      <c r="A55" s="162">
        <f>A54+1</f>
        <v>4942</v>
      </c>
      <c r="B55" s="163" t="s">
        <v>52</v>
      </c>
      <c r="C55" s="164"/>
      <c r="D55" s="165"/>
      <c r="E55" s="166"/>
      <c r="F55" s="478"/>
      <c r="G55" s="478"/>
      <c r="H55" s="478"/>
      <c r="I55" s="478"/>
      <c r="J55" s="469">
        <f>'[1]44'!O53</f>
        <v>6380.19333333332</v>
      </c>
      <c r="K55" s="469"/>
      <c r="L55" s="469"/>
      <c r="M55" s="470"/>
      <c r="N55" s="59"/>
      <c r="O55" s="160"/>
      <c r="P55" s="61"/>
      <c r="Q55" s="61"/>
      <c r="R55" s="61"/>
      <c r="S55" s="61"/>
      <c r="T55" s="61"/>
      <c r="U55" s="61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161"/>
    </row>
    <row r="56" spans="1:34" ht="13.5" customHeight="1">
      <c r="A56" s="162">
        <f aca="true" t="shared" si="11" ref="A56:A62">A55+1</f>
        <v>4943</v>
      </c>
      <c r="B56" s="163" t="s">
        <v>53</v>
      </c>
      <c r="C56" s="164"/>
      <c r="D56" s="165"/>
      <c r="E56" s="166"/>
      <c r="F56" s="468"/>
      <c r="G56" s="468"/>
      <c r="H56" s="468"/>
      <c r="I56" s="468"/>
      <c r="J56" s="469">
        <f>'[1]44'!O54</f>
        <v>4271.206400000001</v>
      </c>
      <c r="K56" s="469"/>
      <c r="L56" s="469"/>
      <c r="M56" s="470"/>
      <c r="N56" s="59"/>
      <c r="O56" s="160"/>
      <c r="P56" s="61"/>
      <c r="Q56" s="61"/>
      <c r="R56" s="61"/>
      <c r="S56" s="61"/>
      <c r="T56" s="61"/>
      <c r="U56" s="61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161"/>
    </row>
    <row r="57" spans="1:34" ht="13.5" customHeight="1" hidden="1">
      <c r="A57" s="162">
        <f t="shared" si="11"/>
        <v>4944</v>
      </c>
      <c r="B57" s="163"/>
      <c r="C57" s="164"/>
      <c r="D57" s="165"/>
      <c r="E57" s="166"/>
      <c r="F57" s="468"/>
      <c r="G57" s="468"/>
      <c r="H57" s="468"/>
      <c r="I57" s="468"/>
      <c r="J57" s="469"/>
      <c r="K57" s="469"/>
      <c r="L57" s="469"/>
      <c r="M57" s="470"/>
      <c r="N57" s="59"/>
      <c r="O57" s="160"/>
      <c r="P57" s="61"/>
      <c r="Q57" s="61"/>
      <c r="R57" s="61"/>
      <c r="S57" s="61"/>
      <c r="T57" s="61"/>
      <c r="U57" s="61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61"/>
    </row>
    <row r="58" spans="1:34" ht="13.5" customHeight="1" hidden="1">
      <c r="A58" s="162">
        <f t="shared" si="11"/>
        <v>4945</v>
      </c>
      <c r="B58" s="163"/>
      <c r="C58" s="164"/>
      <c r="D58" s="165"/>
      <c r="E58" s="166"/>
      <c r="F58" s="468"/>
      <c r="G58" s="468"/>
      <c r="H58" s="468"/>
      <c r="I58" s="468"/>
      <c r="J58" s="469"/>
      <c r="K58" s="469"/>
      <c r="L58" s="469"/>
      <c r="M58" s="470"/>
      <c r="N58" s="59"/>
      <c r="O58" s="160"/>
      <c r="P58" s="61"/>
      <c r="Q58" s="61"/>
      <c r="R58" s="61"/>
      <c r="S58" s="61"/>
      <c r="T58" s="61"/>
      <c r="U58" s="61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161"/>
    </row>
    <row r="59" spans="1:34" ht="13.5" customHeight="1" hidden="1">
      <c r="A59" s="162">
        <f t="shared" si="11"/>
        <v>4946</v>
      </c>
      <c r="B59" s="163"/>
      <c r="C59" s="164"/>
      <c r="D59" s="165"/>
      <c r="E59" s="166"/>
      <c r="F59" s="468"/>
      <c r="G59" s="468"/>
      <c r="H59" s="468"/>
      <c r="I59" s="468"/>
      <c r="J59" s="469"/>
      <c r="K59" s="469"/>
      <c r="L59" s="469"/>
      <c r="M59" s="470"/>
      <c r="N59" s="59"/>
      <c r="O59" s="160"/>
      <c r="P59" s="61"/>
      <c r="Q59" s="61"/>
      <c r="R59" s="61"/>
      <c r="S59" s="61"/>
      <c r="T59" s="61"/>
      <c r="U59" s="61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161"/>
    </row>
    <row r="60" spans="1:34" ht="13.5" customHeight="1" hidden="1">
      <c r="A60" s="162">
        <f t="shared" si="11"/>
        <v>4947</v>
      </c>
      <c r="B60" s="163"/>
      <c r="C60" s="164"/>
      <c r="D60" s="165"/>
      <c r="E60" s="166"/>
      <c r="F60" s="468"/>
      <c r="G60" s="468"/>
      <c r="H60" s="468"/>
      <c r="I60" s="468"/>
      <c r="J60" s="469"/>
      <c r="K60" s="469"/>
      <c r="L60" s="469"/>
      <c r="M60" s="470"/>
      <c r="N60" s="59"/>
      <c r="O60" s="160"/>
      <c r="P60" s="61"/>
      <c r="Q60" s="61"/>
      <c r="R60" s="61"/>
      <c r="S60" s="61"/>
      <c r="T60" s="61"/>
      <c r="U60" s="61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161"/>
    </row>
    <row r="61" spans="1:34" ht="13.5" customHeight="1" hidden="1">
      <c r="A61" s="162">
        <f t="shared" si="11"/>
        <v>4948</v>
      </c>
      <c r="B61" s="163"/>
      <c r="C61" s="164"/>
      <c r="D61" s="165"/>
      <c r="E61" s="166"/>
      <c r="F61" s="468"/>
      <c r="G61" s="468"/>
      <c r="H61" s="468"/>
      <c r="I61" s="468"/>
      <c r="J61" s="469"/>
      <c r="K61" s="469"/>
      <c r="L61" s="469"/>
      <c r="M61" s="470"/>
      <c r="N61" s="59"/>
      <c r="O61" s="160"/>
      <c r="P61" s="61"/>
      <c r="Q61" s="61"/>
      <c r="R61" s="61"/>
      <c r="S61" s="61"/>
      <c r="T61" s="61"/>
      <c r="U61" s="61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161"/>
    </row>
    <row r="62" spans="1:34" ht="13.5" customHeight="1">
      <c r="A62" s="168">
        <f t="shared" si="11"/>
        <v>4949</v>
      </c>
      <c r="B62" s="169" t="s">
        <v>54</v>
      </c>
      <c r="C62" s="170"/>
      <c r="D62" s="171"/>
      <c r="E62" s="172"/>
      <c r="F62" s="527"/>
      <c r="G62" s="527"/>
      <c r="H62" s="527"/>
      <c r="I62" s="527"/>
      <c r="J62" s="528">
        <f>'[1]44'!O58</f>
        <v>0</v>
      </c>
      <c r="K62" s="528"/>
      <c r="L62" s="528"/>
      <c r="M62" s="529"/>
      <c r="N62" s="59"/>
      <c r="O62" s="160"/>
      <c r="P62" s="61"/>
      <c r="Q62" s="61"/>
      <c r="R62" s="61"/>
      <c r="S62" s="61"/>
      <c r="T62" s="61"/>
      <c r="U62" s="61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161"/>
    </row>
    <row r="63" spans="1:34" ht="16.5" customHeight="1" thickBot="1">
      <c r="A63" s="173">
        <v>4950</v>
      </c>
      <c r="B63" s="174" t="s">
        <v>55</v>
      </c>
      <c r="C63" s="175"/>
      <c r="D63" s="175"/>
      <c r="E63" s="176"/>
      <c r="F63" s="457" t="s">
        <v>17</v>
      </c>
      <c r="G63" s="457"/>
      <c r="H63" s="457"/>
      <c r="I63" s="457"/>
      <c r="J63" s="458">
        <f>SUM(J54:M62)</f>
        <v>25277.399733333325</v>
      </c>
      <c r="K63" s="458"/>
      <c r="L63" s="458"/>
      <c r="M63" s="459"/>
      <c r="N63" s="59"/>
      <c r="O63" s="160"/>
      <c r="P63" s="61"/>
      <c r="Q63" s="61"/>
      <c r="R63" s="61"/>
      <c r="S63" s="61"/>
      <c r="T63" s="61"/>
      <c r="U63" s="61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161"/>
    </row>
    <row r="64" spans="1:15" ht="6.75" customHeight="1">
      <c r="A64" s="177"/>
      <c r="B64" s="96"/>
      <c r="C64" s="97"/>
      <c r="D64" s="97"/>
      <c r="E64" s="97"/>
      <c r="F64" s="177"/>
      <c r="G64" s="177"/>
      <c r="H64" s="177"/>
      <c r="I64" s="177"/>
      <c r="J64" s="178"/>
      <c r="K64" s="178"/>
      <c r="L64" s="178"/>
      <c r="M64" s="178"/>
      <c r="O64" s="40"/>
    </row>
    <row r="65" spans="1:15" ht="15" customHeight="1">
      <c r="A65" s="179" t="s">
        <v>56</v>
      </c>
      <c r="B65" s="180" t="s">
        <v>57</v>
      </c>
      <c r="C65" s="181"/>
      <c r="D65" s="181"/>
      <c r="E65" s="181"/>
      <c r="F65" s="182"/>
      <c r="G65" s="182"/>
      <c r="H65" s="182"/>
      <c r="I65" s="182"/>
      <c r="J65" s="183"/>
      <c r="K65" s="183"/>
      <c r="L65" s="183"/>
      <c r="M65" s="184"/>
      <c r="O65" s="40"/>
    </row>
    <row r="66" spans="1:15" ht="15" customHeight="1">
      <c r="A66" s="185"/>
      <c r="B66" s="186" t="s">
        <v>60</v>
      </c>
      <c r="C66" s="97"/>
      <c r="D66" s="97"/>
      <c r="E66" s="97"/>
      <c r="F66" s="177"/>
      <c r="G66" s="177"/>
      <c r="H66" s="177"/>
      <c r="I66" s="177"/>
      <c r="J66" s="178"/>
      <c r="K66" s="178"/>
      <c r="L66" s="178"/>
      <c r="M66" s="187"/>
      <c r="O66" s="40"/>
    </row>
    <row r="67" spans="1:15" ht="15" customHeight="1">
      <c r="A67" s="188"/>
      <c r="B67" s="186" t="s">
        <v>58</v>
      </c>
      <c r="C67" s="13"/>
      <c r="D67" s="13"/>
      <c r="E67" s="189"/>
      <c r="F67" s="190"/>
      <c r="G67" s="190"/>
      <c r="H67" s="190"/>
      <c r="I67" s="190"/>
      <c r="J67" s="191"/>
      <c r="K67" s="191"/>
      <c r="L67" s="191"/>
      <c r="M67" s="192"/>
      <c r="O67" s="40"/>
    </row>
    <row r="68" spans="1:15" ht="15" customHeight="1">
      <c r="A68" s="193"/>
      <c r="B68" s="194" t="s">
        <v>59</v>
      </c>
      <c r="C68" s="58"/>
      <c r="D68" s="58"/>
      <c r="E68" s="195"/>
      <c r="F68" s="196"/>
      <c r="G68" s="196"/>
      <c r="H68" s="196"/>
      <c r="I68" s="196"/>
      <c r="J68" s="197"/>
      <c r="K68" s="197"/>
      <c r="L68" s="197"/>
      <c r="M68" s="198"/>
      <c r="O68" s="40"/>
    </row>
    <row r="69" spans="1:15" ht="6.75" customHeight="1">
      <c r="A69" s="199"/>
      <c r="B69" s="186"/>
      <c r="C69" s="13"/>
      <c r="D69" s="13"/>
      <c r="E69" s="189"/>
      <c r="F69" s="190"/>
      <c r="G69" s="190"/>
      <c r="H69" s="190"/>
      <c r="I69" s="190"/>
      <c r="J69" s="191"/>
      <c r="K69" s="191"/>
      <c r="L69" s="191"/>
      <c r="M69" s="191"/>
      <c r="O69" s="40"/>
    </row>
    <row r="70" spans="1:14" ht="12.7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</row>
  </sheetData>
  <mergeCells count="111">
    <mergeCell ref="F61:I61"/>
    <mergeCell ref="J61:M61"/>
    <mergeCell ref="F62:I62"/>
    <mergeCell ref="J62:M62"/>
    <mergeCell ref="F59:I59"/>
    <mergeCell ref="J59:M59"/>
    <mergeCell ref="F60:I60"/>
    <mergeCell ref="J60:M60"/>
    <mergeCell ref="F57:I57"/>
    <mergeCell ref="J57:M57"/>
    <mergeCell ref="F58:I58"/>
    <mergeCell ref="J58:M58"/>
    <mergeCell ref="F50:I50"/>
    <mergeCell ref="J50:M50"/>
    <mergeCell ref="F48:I48"/>
    <mergeCell ref="J48:M48"/>
    <mergeCell ref="F45:I45"/>
    <mergeCell ref="J45:M45"/>
    <mergeCell ref="F49:I49"/>
    <mergeCell ref="J49:M49"/>
    <mergeCell ref="F46:I46"/>
    <mergeCell ref="J46:M46"/>
    <mergeCell ref="F47:I47"/>
    <mergeCell ref="J47:M47"/>
    <mergeCell ref="F43:I43"/>
    <mergeCell ref="J43:M43"/>
    <mergeCell ref="F44:I44"/>
    <mergeCell ref="J44:M44"/>
    <mergeCell ref="F41:I41"/>
    <mergeCell ref="J41:M41"/>
    <mergeCell ref="F42:I42"/>
    <mergeCell ref="J42:M42"/>
    <mergeCell ref="F39:I39"/>
    <mergeCell ref="J39:M39"/>
    <mergeCell ref="F40:I40"/>
    <mergeCell ref="J40:M40"/>
    <mergeCell ref="F37:I37"/>
    <mergeCell ref="J37:M37"/>
    <mergeCell ref="F38:I38"/>
    <mergeCell ref="J38:M38"/>
    <mergeCell ref="F35:I35"/>
    <mergeCell ref="J35:M35"/>
    <mergeCell ref="F36:I36"/>
    <mergeCell ref="J36:M36"/>
    <mergeCell ref="F33:I33"/>
    <mergeCell ref="J33:M33"/>
    <mergeCell ref="F34:I34"/>
    <mergeCell ref="J34:M34"/>
    <mergeCell ref="F31:I31"/>
    <mergeCell ref="J31:M31"/>
    <mergeCell ref="F32:I32"/>
    <mergeCell ref="J32:M32"/>
    <mergeCell ref="J30:M30"/>
    <mergeCell ref="F25:I25"/>
    <mergeCell ref="J25:M25"/>
    <mergeCell ref="F27:I27"/>
    <mergeCell ref="J27:M27"/>
    <mergeCell ref="F26:I26"/>
    <mergeCell ref="J26:M26"/>
    <mergeCell ref="J54:M54"/>
    <mergeCell ref="F28:I28"/>
    <mergeCell ref="J28:M28"/>
    <mergeCell ref="F53:I53"/>
    <mergeCell ref="J53:M53"/>
    <mergeCell ref="F52:I52"/>
    <mergeCell ref="J52:M52"/>
    <mergeCell ref="F29:I29"/>
    <mergeCell ref="J29:M29"/>
    <mergeCell ref="F30:I30"/>
    <mergeCell ref="F24:I24"/>
    <mergeCell ref="F55:I55"/>
    <mergeCell ref="J55:M55"/>
    <mergeCell ref="F17:I17"/>
    <mergeCell ref="F18:I18"/>
    <mergeCell ref="F19:I19"/>
    <mergeCell ref="J24:M24"/>
    <mergeCell ref="L17:M17"/>
    <mergeCell ref="L18:M18"/>
    <mergeCell ref="F54:I54"/>
    <mergeCell ref="F22:I22"/>
    <mergeCell ref="J22:M22"/>
    <mergeCell ref="F23:I23"/>
    <mergeCell ref="J23:M23"/>
    <mergeCell ref="H8:M8"/>
    <mergeCell ref="F63:I63"/>
    <mergeCell ref="J63:M63"/>
    <mergeCell ref="L19:M19"/>
    <mergeCell ref="L20:M20"/>
    <mergeCell ref="J20:K20"/>
    <mergeCell ref="J19:K19"/>
    <mergeCell ref="F56:I56"/>
    <mergeCell ref="J56:M56"/>
    <mergeCell ref="F20:I20"/>
    <mergeCell ref="F16:I16"/>
    <mergeCell ref="B11:D11"/>
    <mergeCell ref="A9:M9"/>
    <mergeCell ref="F11:M11"/>
    <mergeCell ref="L15:M15"/>
    <mergeCell ref="L14:M14"/>
    <mergeCell ref="J14:K14"/>
    <mergeCell ref="F14:I14"/>
    <mergeCell ref="E8:G8"/>
    <mergeCell ref="N21:AH21"/>
    <mergeCell ref="A5:B5"/>
    <mergeCell ref="J17:K17"/>
    <mergeCell ref="J18:K18"/>
    <mergeCell ref="L16:M16"/>
    <mergeCell ref="J15:K15"/>
    <mergeCell ref="J16:K16"/>
    <mergeCell ref="F15:I15"/>
    <mergeCell ref="H7:M7"/>
  </mergeCells>
  <dataValidations count="4">
    <dataValidation type="whole" allowBlank="1" showInputMessage="1" showErrorMessage="1" promptTitle="Zadej rok" prompt="1980 - 2015" sqref="I16 L14:M16">
      <formula1>1980</formula1>
      <formula2>2015</formula2>
    </dataValidation>
    <dataValidation type="list" allowBlank="1" showDropDown="1" showInputMessage="1" showErrorMessage="1" promptTitle="Zadej měsíc" prompt="1 - 12" sqref="J14:K16">
      <formula1>$O$14:$O$25</formula1>
    </dataValidation>
    <dataValidation allowBlank="1" showInputMessage="1" showErrorMessage="1" promptTitle="Zadej měsíc" prompt="1 - 12" sqref="J17:K18 J19:M20"/>
    <dataValidation allowBlank="1" showInputMessage="1" showErrorMessage="1" promptTitle="Zadej rok" prompt="1980 - 2015" sqref="L17:M18"/>
  </dataValidations>
  <printOptions horizontalCentered="1"/>
  <pageMargins left="0.92" right="0.31496062992125984" top="0.48" bottom="0.54" header="0.4" footer="0.24"/>
  <pageSetup horizontalDpi="180" verticalDpi="180" orientation="portrait" paperSize="9" scale="85" r:id="rId2"/>
  <headerFooter alignWithMargins="0">
    <oddFooter>&amp;C&amp;12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54"/>
  <sheetViews>
    <sheetView showGridLines="0" zoomScaleSheetLayoutView="100" workbookViewId="0" topLeftCell="A1">
      <selection activeCell="J16" sqref="J16"/>
    </sheetView>
  </sheetViews>
  <sheetFormatPr defaultColWidth="10.75390625" defaultRowHeight="12.75"/>
  <cols>
    <col min="1" max="1" width="3.00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ht="15">
      <c r="J1" s="414" t="s">
        <v>100</v>
      </c>
    </row>
    <row r="2" ht="15">
      <c r="J2" s="414" t="s">
        <v>101</v>
      </c>
    </row>
    <row r="3" ht="15">
      <c r="J3" s="414" t="s">
        <v>102</v>
      </c>
    </row>
    <row r="4" ht="15">
      <c r="J4" s="414" t="s">
        <v>103</v>
      </c>
    </row>
    <row r="5" spans="1:13" ht="24.75" customHeight="1">
      <c r="A5" s="550" t="s">
        <v>0</v>
      </c>
      <c r="B5" s="550"/>
      <c r="C5" s="550"/>
      <c r="D5" s="550"/>
      <c r="E5" s="550"/>
      <c r="F5" s="557" t="s">
        <v>1</v>
      </c>
      <c r="G5" s="558"/>
      <c r="H5" s="558"/>
      <c r="I5" s="558"/>
      <c r="J5" s="559"/>
      <c r="K5" s="201" t="s">
        <v>61</v>
      </c>
      <c r="L5" s="202">
        <v>50</v>
      </c>
      <c r="M5" s="203">
        <v>2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4"/>
      <c r="K6" s="204"/>
      <c r="L6" s="204"/>
      <c r="M6" s="205"/>
    </row>
    <row r="7" spans="1:13" ht="16.5" customHeight="1" thickTop="1">
      <c r="A7" s="206" t="s">
        <v>3</v>
      </c>
      <c r="B7" s="207"/>
      <c r="C7" s="207"/>
      <c r="D7" s="207"/>
      <c r="E7" s="208"/>
      <c r="F7" s="208"/>
      <c r="G7" s="208"/>
      <c r="H7" s="208"/>
      <c r="I7" s="208"/>
      <c r="J7" s="209"/>
      <c r="K7" s="573">
        <f>'[1]40'!H3</f>
        <v>327220</v>
      </c>
      <c r="L7" s="574"/>
      <c r="M7" s="575"/>
    </row>
    <row r="8" spans="1:13" ht="4.5" customHeight="1">
      <c r="A8" s="21"/>
      <c r="B8" s="210"/>
      <c r="C8" s="210"/>
      <c r="D8" s="210"/>
      <c r="E8" s="22"/>
      <c r="F8" s="22"/>
      <c r="G8" s="22"/>
      <c r="H8" s="211"/>
      <c r="I8" s="549"/>
      <c r="J8" s="549"/>
      <c r="K8" s="212"/>
      <c r="L8" s="212"/>
      <c r="M8" s="213"/>
    </row>
    <row r="9" spans="1:13" ht="16.5" customHeight="1">
      <c r="A9" s="542" t="s">
        <v>62</v>
      </c>
      <c r="B9" s="543"/>
      <c r="C9" s="543"/>
      <c r="D9" s="543"/>
      <c r="E9" s="544" t="str">
        <f>'[1]40'!B20</f>
        <v>Výstavba D8 Praha (Zdiby) - Úžice - Nová Ves</v>
      </c>
      <c r="F9" s="544"/>
      <c r="G9" s="544"/>
      <c r="H9" s="544"/>
      <c r="I9" s="544"/>
      <c r="J9" s="545"/>
      <c r="K9" s="576">
        <f>'[1]40'!H20</f>
        <v>327221</v>
      </c>
      <c r="L9" s="577"/>
      <c r="M9" s="57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4"/>
      <c r="K10" s="214"/>
      <c r="L10" s="214"/>
      <c r="M10" s="215"/>
    </row>
    <row r="11" spans="1:13" ht="19.5" customHeight="1" thickBot="1">
      <c r="A11" s="563" t="s">
        <v>6</v>
      </c>
      <c r="B11" s="564"/>
      <c r="C11" s="564"/>
      <c r="D11" s="565"/>
      <c r="E11" s="566" t="str">
        <f>'[1]40'!B7</f>
        <v>Ministerstvo dopravy</v>
      </c>
      <c r="F11" s="567"/>
      <c r="G11" s="568"/>
      <c r="H11" s="569"/>
      <c r="I11" s="216" t="s">
        <v>7</v>
      </c>
      <c r="J11" s="570" t="str">
        <f>'[1]40'!F7</f>
        <v>66003008</v>
      </c>
      <c r="K11" s="571"/>
      <c r="L11" s="571"/>
      <c r="M11" s="572"/>
    </row>
    <row r="12" spans="1:15" ht="24.75" customHeight="1" thickTop="1">
      <c r="A12" s="129" t="s">
        <v>63</v>
      </c>
      <c r="B12" s="129"/>
      <c r="C12" s="129"/>
      <c r="D12" s="129"/>
      <c r="E12" s="96"/>
      <c r="F12" s="96"/>
      <c r="G12" s="97"/>
      <c r="H12" s="97"/>
      <c r="I12" s="97"/>
      <c r="J12" s="177"/>
      <c r="K12" s="177"/>
      <c r="L12" s="177"/>
      <c r="M12" s="217"/>
      <c r="O12" s="40"/>
    </row>
    <row r="13" spans="1:15" ht="12.75" customHeight="1">
      <c r="A13" s="560" t="s">
        <v>64</v>
      </c>
      <c r="B13" s="561"/>
      <c r="C13" s="561"/>
      <c r="D13" s="562"/>
      <c r="E13" s="219"/>
      <c r="F13" s="219"/>
      <c r="G13" s="220"/>
      <c r="H13" s="92" t="s">
        <v>65</v>
      </c>
      <c r="I13" s="92" t="s">
        <v>66</v>
      </c>
      <c r="J13" s="221" t="s">
        <v>67</v>
      </c>
      <c r="K13" s="560" t="s">
        <v>68</v>
      </c>
      <c r="L13" s="561"/>
      <c r="M13" s="562"/>
      <c r="N13" s="222" t="s">
        <v>69</v>
      </c>
      <c r="O13" s="40"/>
    </row>
    <row r="14" spans="1:15" ht="12.75" customHeight="1">
      <c r="A14" s="223"/>
      <c r="B14" s="134"/>
      <c r="C14" s="134"/>
      <c r="D14" s="224"/>
      <c r="E14" s="129" t="s">
        <v>70</v>
      </c>
      <c r="F14" s="129"/>
      <c r="G14" s="97"/>
      <c r="H14" s="130"/>
      <c r="I14" s="130" t="s">
        <v>71</v>
      </c>
      <c r="J14" s="190" t="s">
        <v>72</v>
      </c>
      <c r="K14" s="551" t="s">
        <v>73</v>
      </c>
      <c r="L14" s="552"/>
      <c r="M14" s="553"/>
      <c r="N14" s="225" t="s">
        <v>74</v>
      </c>
      <c r="O14" s="40"/>
    </row>
    <row r="15" spans="1:15" ht="12.75" customHeight="1">
      <c r="A15" s="554" t="s">
        <v>75</v>
      </c>
      <c r="B15" s="555"/>
      <c r="C15" s="555"/>
      <c r="D15" s="556"/>
      <c r="E15" s="228"/>
      <c r="F15" s="228"/>
      <c r="G15" s="229"/>
      <c r="H15" s="128" t="s">
        <v>76</v>
      </c>
      <c r="I15" s="230">
        <f>'[1]41'!F5</f>
        <v>2002</v>
      </c>
      <c r="J15" s="231">
        <v>2008</v>
      </c>
      <c r="K15" s="554" t="s">
        <v>77</v>
      </c>
      <c r="L15" s="555"/>
      <c r="M15" s="556"/>
      <c r="N15" s="232" t="s">
        <v>78</v>
      </c>
      <c r="O15" s="40"/>
    </row>
    <row r="16" spans="1:15" ht="4.5" customHeight="1" thickBot="1">
      <c r="A16" s="233"/>
      <c r="B16" s="233"/>
      <c r="C16" s="233"/>
      <c r="D16" s="233"/>
      <c r="E16" s="234"/>
      <c r="F16" s="234"/>
      <c r="G16" s="235"/>
      <c r="H16" s="236"/>
      <c r="I16" s="237"/>
      <c r="J16" s="238"/>
      <c r="K16" s="233"/>
      <c r="L16" s="233"/>
      <c r="M16" s="233"/>
      <c r="N16" s="239"/>
      <c r="O16" s="40"/>
    </row>
    <row r="17" spans="1:15" ht="13.5" customHeight="1" thickTop="1">
      <c r="A17" s="240">
        <f>L5</f>
        <v>50</v>
      </c>
      <c r="B17" s="241">
        <f>M5</f>
        <v>2</v>
      </c>
      <c r="C17" s="242">
        <v>11</v>
      </c>
      <c r="D17" s="243"/>
      <c r="E17" s="244"/>
      <c r="F17" s="244"/>
      <c r="G17" s="245"/>
      <c r="H17" s="246"/>
      <c r="I17" s="247"/>
      <c r="J17" s="248"/>
      <c r="K17" s="547"/>
      <c r="L17" s="547"/>
      <c r="M17" s="548"/>
      <c r="N17" s="249">
        <f aca="true" t="shared" si="0" ref="N17:N46">J17-I17</f>
        <v>0</v>
      </c>
      <c r="O17" s="40"/>
    </row>
    <row r="18" spans="1:15" ht="13.5" customHeight="1" hidden="1">
      <c r="A18" s="250">
        <f aca="true" t="shared" si="1" ref="A18:A46">A17</f>
        <v>50</v>
      </c>
      <c r="B18" s="251">
        <f aca="true" t="shared" si="2" ref="B18:B46">B17</f>
        <v>2</v>
      </c>
      <c r="C18" s="252">
        <f aca="true" t="shared" si="3" ref="C18:C46">C17+1</f>
        <v>12</v>
      </c>
      <c r="D18" s="253"/>
      <c r="E18" s="254"/>
      <c r="F18" s="254"/>
      <c r="G18" s="255"/>
      <c r="H18" s="256"/>
      <c r="I18" s="257"/>
      <c r="J18" s="258"/>
      <c r="K18" s="537"/>
      <c r="L18" s="537"/>
      <c r="M18" s="538"/>
      <c r="N18" s="249">
        <f t="shared" si="0"/>
        <v>0</v>
      </c>
      <c r="O18" s="40"/>
    </row>
    <row r="19" spans="1:15" ht="13.5" customHeight="1" hidden="1">
      <c r="A19" s="250">
        <f t="shared" si="1"/>
        <v>50</v>
      </c>
      <c r="B19" s="251">
        <f t="shared" si="2"/>
        <v>2</v>
      </c>
      <c r="C19" s="252">
        <f t="shared" si="3"/>
        <v>13</v>
      </c>
      <c r="D19" s="253"/>
      <c r="E19" s="254"/>
      <c r="F19" s="254"/>
      <c r="G19" s="255"/>
      <c r="H19" s="256"/>
      <c r="I19" s="257"/>
      <c r="J19" s="258"/>
      <c r="K19" s="537"/>
      <c r="L19" s="537"/>
      <c r="M19" s="538"/>
      <c r="N19" s="249">
        <f t="shared" si="0"/>
        <v>0</v>
      </c>
      <c r="O19" s="40"/>
    </row>
    <row r="20" spans="1:15" ht="13.5" customHeight="1" hidden="1">
      <c r="A20" s="250">
        <f t="shared" si="1"/>
        <v>50</v>
      </c>
      <c r="B20" s="251">
        <f t="shared" si="2"/>
        <v>2</v>
      </c>
      <c r="C20" s="252">
        <f t="shared" si="3"/>
        <v>14</v>
      </c>
      <c r="D20" s="253"/>
      <c r="E20" s="259"/>
      <c r="F20" s="259"/>
      <c r="G20" s="255"/>
      <c r="H20" s="256"/>
      <c r="I20" s="257"/>
      <c r="J20" s="258"/>
      <c r="K20" s="537"/>
      <c r="L20" s="537"/>
      <c r="M20" s="538"/>
      <c r="N20" s="249">
        <f t="shared" si="0"/>
        <v>0</v>
      </c>
      <c r="O20" s="40"/>
    </row>
    <row r="21" spans="1:15" ht="13.5" customHeight="1" hidden="1">
      <c r="A21" s="250">
        <f t="shared" si="1"/>
        <v>50</v>
      </c>
      <c r="B21" s="251">
        <f t="shared" si="2"/>
        <v>2</v>
      </c>
      <c r="C21" s="252">
        <f t="shared" si="3"/>
        <v>15</v>
      </c>
      <c r="D21" s="253"/>
      <c r="E21" s="259"/>
      <c r="F21" s="259"/>
      <c r="G21" s="255"/>
      <c r="H21" s="256"/>
      <c r="I21" s="257"/>
      <c r="J21" s="260"/>
      <c r="K21" s="537"/>
      <c r="L21" s="537"/>
      <c r="M21" s="538"/>
      <c r="N21" s="249">
        <f t="shared" si="0"/>
        <v>0</v>
      </c>
      <c r="O21" s="40"/>
    </row>
    <row r="22" spans="1:15" ht="13.5" customHeight="1" hidden="1">
      <c r="A22" s="250">
        <f t="shared" si="1"/>
        <v>50</v>
      </c>
      <c r="B22" s="251">
        <f t="shared" si="2"/>
        <v>2</v>
      </c>
      <c r="C22" s="252">
        <f t="shared" si="3"/>
        <v>16</v>
      </c>
      <c r="D22" s="253"/>
      <c r="E22" s="254"/>
      <c r="F22" s="261"/>
      <c r="G22" s="255"/>
      <c r="H22" s="256"/>
      <c r="I22" s="257"/>
      <c r="J22" s="258"/>
      <c r="K22" s="537"/>
      <c r="L22" s="537"/>
      <c r="M22" s="538"/>
      <c r="N22" s="249">
        <f t="shared" si="0"/>
        <v>0</v>
      </c>
      <c r="O22" s="40"/>
    </row>
    <row r="23" spans="1:15" ht="13.5" customHeight="1" hidden="1">
      <c r="A23" s="250">
        <f t="shared" si="1"/>
        <v>50</v>
      </c>
      <c r="B23" s="251">
        <f t="shared" si="2"/>
        <v>2</v>
      </c>
      <c r="C23" s="252">
        <f t="shared" si="3"/>
        <v>17</v>
      </c>
      <c r="D23" s="253"/>
      <c r="E23" s="254"/>
      <c r="F23" s="254"/>
      <c r="G23" s="255"/>
      <c r="H23" s="256"/>
      <c r="I23" s="257"/>
      <c r="J23" s="258"/>
      <c r="K23" s="537"/>
      <c r="L23" s="537"/>
      <c r="M23" s="538"/>
      <c r="N23" s="249">
        <f t="shared" si="0"/>
        <v>0</v>
      </c>
      <c r="O23" s="40"/>
    </row>
    <row r="24" spans="1:15" ht="13.5" customHeight="1" hidden="1">
      <c r="A24" s="250">
        <f t="shared" si="1"/>
        <v>50</v>
      </c>
      <c r="B24" s="251">
        <f t="shared" si="2"/>
        <v>2</v>
      </c>
      <c r="C24" s="252">
        <f t="shared" si="3"/>
        <v>18</v>
      </c>
      <c r="D24" s="253"/>
      <c r="E24" s="259"/>
      <c r="F24" s="259"/>
      <c r="G24" s="255"/>
      <c r="H24" s="256"/>
      <c r="I24" s="257"/>
      <c r="J24" s="258"/>
      <c r="K24" s="537"/>
      <c r="L24" s="537"/>
      <c r="M24" s="538"/>
      <c r="N24" s="249">
        <f t="shared" si="0"/>
        <v>0</v>
      </c>
      <c r="O24" s="40"/>
    </row>
    <row r="25" spans="1:15" ht="13.5" customHeight="1" hidden="1">
      <c r="A25" s="250">
        <f t="shared" si="1"/>
        <v>50</v>
      </c>
      <c r="B25" s="251">
        <f t="shared" si="2"/>
        <v>2</v>
      </c>
      <c r="C25" s="252">
        <f t="shared" si="3"/>
        <v>19</v>
      </c>
      <c r="D25" s="253"/>
      <c r="E25" s="259"/>
      <c r="F25" s="259"/>
      <c r="G25" s="255"/>
      <c r="H25" s="256"/>
      <c r="I25" s="257"/>
      <c r="J25" s="260"/>
      <c r="K25" s="537"/>
      <c r="L25" s="537"/>
      <c r="M25" s="538"/>
      <c r="N25" s="249">
        <f t="shared" si="0"/>
        <v>0</v>
      </c>
      <c r="O25" s="40"/>
    </row>
    <row r="26" spans="1:15" ht="13.5" customHeight="1" hidden="1">
      <c r="A26" s="250">
        <f t="shared" si="1"/>
        <v>50</v>
      </c>
      <c r="B26" s="251">
        <f t="shared" si="2"/>
        <v>2</v>
      </c>
      <c r="C26" s="252">
        <f t="shared" si="3"/>
        <v>20</v>
      </c>
      <c r="D26" s="253"/>
      <c r="E26" s="261"/>
      <c r="F26" s="261"/>
      <c r="G26" s="255"/>
      <c r="H26" s="167"/>
      <c r="I26" s="257"/>
      <c r="J26" s="258"/>
      <c r="K26" s="537"/>
      <c r="L26" s="537"/>
      <c r="M26" s="538"/>
      <c r="N26" s="249">
        <f t="shared" si="0"/>
        <v>0</v>
      </c>
      <c r="O26" s="40"/>
    </row>
    <row r="27" spans="1:15" ht="13.5" customHeight="1" hidden="1">
      <c r="A27" s="250">
        <f t="shared" si="1"/>
        <v>50</v>
      </c>
      <c r="B27" s="251">
        <f t="shared" si="2"/>
        <v>2</v>
      </c>
      <c r="C27" s="251">
        <f t="shared" si="3"/>
        <v>21</v>
      </c>
      <c r="D27" s="253"/>
      <c r="E27" s="254"/>
      <c r="F27" s="254"/>
      <c r="G27" s="255"/>
      <c r="H27" s="256"/>
      <c r="I27" s="257"/>
      <c r="J27" s="258"/>
      <c r="K27" s="537"/>
      <c r="L27" s="537"/>
      <c r="M27" s="538"/>
      <c r="N27" s="249">
        <f t="shared" si="0"/>
        <v>0</v>
      </c>
      <c r="O27" s="40"/>
    </row>
    <row r="28" spans="1:15" ht="13.5" customHeight="1" hidden="1">
      <c r="A28" s="250">
        <f t="shared" si="1"/>
        <v>50</v>
      </c>
      <c r="B28" s="251">
        <f t="shared" si="2"/>
        <v>2</v>
      </c>
      <c r="C28" s="251">
        <f t="shared" si="3"/>
        <v>22</v>
      </c>
      <c r="D28" s="253"/>
      <c r="E28" s="254"/>
      <c r="F28" s="254"/>
      <c r="G28" s="255"/>
      <c r="H28" s="256"/>
      <c r="I28" s="257"/>
      <c r="J28" s="258"/>
      <c r="K28" s="537"/>
      <c r="L28" s="537"/>
      <c r="M28" s="538"/>
      <c r="N28" s="249">
        <f t="shared" si="0"/>
        <v>0</v>
      </c>
      <c r="O28" s="40"/>
    </row>
    <row r="29" spans="1:15" ht="13.5" customHeight="1" hidden="1">
      <c r="A29" s="250">
        <f t="shared" si="1"/>
        <v>50</v>
      </c>
      <c r="B29" s="251">
        <f t="shared" si="2"/>
        <v>2</v>
      </c>
      <c r="C29" s="251">
        <f t="shared" si="3"/>
        <v>23</v>
      </c>
      <c r="D29" s="253"/>
      <c r="E29" s="254"/>
      <c r="F29" s="254"/>
      <c r="G29" s="255"/>
      <c r="H29" s="256"/>
      <c r="I29" s="257"/>
      <c r="J29" s="260"/>
      <c r="K29" s="537"/>
      <c r="L29" s="537"/>
      <c r="M29" s="538"/>
      <c r="N29" s="249">
        <f t="shared" si="0"/>
        <v>0</v>
      </c>
      <c r="O29" s="40"/>
    </row>
    <row r="30" spans="1:15" ht="13.5" customHeight="1" hidden="1">
      <c r="A30" s="250">
        <f t="shared" si="1"/>
        <v>50</v>
      </c>
      <c r="B30" s="251">
        <f t="shared" si="2"/>
        <v>2</v>
      </c>
      <c r="C30" s="251">
        <f t="shared" si="3"/>
        <v>24</v>
      </c>
      <c r="D30" s="253"/>
      <c r="E30" s="254"/>
      <c r="F30" s="254"/>
      <c r="G30" s="255"/>
      <c r="H30" s="256"/>
      <c r="I30" s="257"/>
      <c r="J30" s="258"/>
      <c r="K30" s="537"/>
      <c r="L30" s="537"/>
      <c r="M30" s="538"/>
      <c r="N30" s="249">
        <f t="shared" si="0"/>
        <v>0</v>
      </c>
      <c r="O30" s="40"/>
    </row>
    <row r="31" spans="1:15" ht="13.5" customHeight="1" hidden="1">
      <c r="A31" s="250">
        <f t="shared" si="1"/>
        <v>50</v>
      </c>
      <c r="B31" s="251">
        <f t="shared" si="2"/>
        <v>2</v>
      </c>
      <c r="C31" s="251">
        <f t="shared" si="3"/>
        <v>25</v>
      </c>
      <c r="D31" s="253"/>
      <c r="E31" s="254"/>
      <c r="F31" s="254"/>
      <c r="G31" s="255"/>
      <c r="H31" s="256"/>
      <c r="I31" s="257"/>
      <c r="J31" s="262"/>
      <c r="K31" s="537"/>
      <c r="L31" s="537"/>
      <c r="M31" s="538"/>
      <c r="N31" s="249">
        <f t="shared" si="0"/>
        <v>0</v>
      </c>
      <c r="O31" s="40"/>
    </row>
    <row r="32" spans="1:15" ht="13.5" customHeight="1" hidden="1">
      <c r="A32" s="250">
        <f t="shared" si="1"/>
        <v>50</v>
      </c>
      <c r="B32" s="251">
        <f t="shared" si="2"/>
        <v>2</v>
      </c>
      <c r="C32" s="251">
        <f t="shared" si="3"/>
        <v>26</v>
      </c>
      <c r="D32" s="253"/>
      <c r="E32" s="254"/>
      <c r="F32" s="254"/>
      <c r="G32" s="255"/>
      <c r="H32" s="256"/>
      <c r="I32" s="257"/>
      <c r="J32" s="262"/>
      <c r="K32" s="537"/>
      <c r="L32" s="537"/>
      <c r="M32" s="538"/>
      <c r="N32" s="249">
        <f t="shared" si="0"/>
        <v>0</v>
      </c>
      <c r="O32" s="40"/>
    </row>
    <row r="33" spans="1:15" ht="13.5" customHeight="1" hidden="1">
      <c r="A33" s="250">
        <f t="shared" si="1"/>
        <v>50</v>
      </c>
      <c r="B33" s="251">
        <f t="shared" si="2"/>
        <v>2</v>
      </c>
      <c r="C33" s="251">
        <f t="shared" si="3"/>
        <v>27</v>
      </c>
      <c r="D33" s="253"/>
      <c r="E33" s="254"/>
      <c r="F33" s="254"/>
      <c r="G33" s="255"/>
      <c r="H33" s="256"/>
      <c r="I33" s="257"/>
      <c r="J33" s="263"/>
      <c r="K33" s="537"/>
      <c r="L33" s="537"/>
      <c r="M33" s="538"/>
      <c r="N33" s="249">
        <f t="shared" si="0"/>
        <v>0</v>
      </c>
      <c r="O33" s="40"/>
    </row>
    <row r="34" spans="1:15" ht="13.5" customHeight="1" hidden="1">
      <c r="A34" s="250">
        <f t="shared" si="1"/>
        <v>50</v>
      </c>
      <c r="B34" s="251">
        <f t="shared" si="2"/>
        <v>2</v>
      </c>
      <c r="C34" s="251">
        <f t="shared" si="3"/>
        <v>28</v>
      </c>
      <c r="D34" s="253"/>
      <c r="E34" s="254"/>
      <c r="F34" s="254"/>
      <c r="G34" s="255"/>
      <c r="H34" s="256"/>
      <c r="I34" s="257"/>
      <c r="J34" s="263"/>
      <c r="K34" s="537"/>
      <c r="L34" s="537"/>
      <c r="M34" s="538"/>
      <c r="N34" s="249">
        <f t="shared" si="0"/>
        <v>0</v>
      </c>
      <c r="O34" s="40"/>
    </row>
    <row r="35" spans="1:15" ht="13.5" customHeight="1" hidden="1">
      <c r="A35" s="250">
        <f t="shared" si="1"/>
        <v>50</v>
      </c>
      <c r="B35" s="251">
        <f t="shared" si="2"/>
        <v>2</v>
      </c>
      <c r="C35" s="251">
        <f t="shared" si="3"/>
        <v>29</v>
      </c>
      <c r="D35" s="253"/>
      <c r="E35" s="254"/>
      <c r="F35" s="254"/>
      <c r="G35" s="255"/>
      <c r="H35" s="256"/>
      <c r="I35" s="264"/>
      <c r="J35" s="258"/>
      <c r="K35" s="537"/>
      <c r="L35" s="537"/>
      <c r="M35" s="538"/>
      <c r="N35" s="249">
        <f t="shared" si="0"/>
        <v>0</v>
      </c>
      <c r="O35" s="40"/>
    </row>
    <row r="36" spans="1:15" ht="13.5" customHeight="1" hidden="1">
      <c r="A36" s="250">
        <f t="shared" si="1"/>
        <v>50</v>
      </c>
      <c r="B36" s="251">
        <f t="shared" si="2"/>
        <v>2</v>
      </c>
      <c r="C36" s="251">
        <f t="shared" si="3"/>
        <v>30</v>
      </c>
      <c r="D36" s="253"/>
      <c r="E36" s="94"/>
      <c r="F36" s="94"/>
      <c r="G36" s="255"/>
      <c r="H36" s="265"/>
      <c r="I36" s="257"/>
      <c r="J36" s="258"/>
      <c r="K36" s="537"/>
      <c r="L36" s="537"/>
      <c r="M36" s="538"/>
      <c r="N36" s="249">
        <f t="shared" si="0"/>
        <v>0</v>
      </c>
      <c r="O36" s="40"/>
    </row>
    <row r="37" spans="1:15" ht="13.5" customHeight="1" hidden="1">
      <c r="A37" s="250">
        <f t="shared" si="1"/>
        <v>50</v>
      </c>
      <c r="B37" s="251">
        <f t="shared" si="2"/>
        <v>2</v>
      </c>
      <c r="C37" s="251">
        <f t="shared" si="3"/>
        <v>31</v>
      </c>
      <c r="D37" s="253"/>
      <c r="E37" s="254"/>
      <c r="F37" s="254"/>
      <c r="G37" s="255"/>
      <c r="H37" s="256"/>
      <c r="I37" s="257"/>
      <c r="J37" s="262"/>
      <c r="K37" s="537"/>
      <c r="L37" s="537"/>
      <c r="M37" s="538"/>
      <c r="N37" s="249">
        <f t="shared" si="0"/>
        <v>0</v>
      </c>
      <c r="O37" s="40"/>
    </row>
    <row r="38" spans="1:15" ht="13.5" customHeight="1" hidden="1">
      <c r="A38" s="250">
        <f t="shared" si="1"/>
        <v>50</v>
      </c>
      <c r="B38" s="251">
        <f t="shared" si="2"/>
        <v>2</v>
      </c>
      <c r="C38" s="251">
        <f t="shared" si="3"/>
        <v>32</v>
      </c>
      <c r="D38" s="253"/>
      <c r="E38" s="254"/>
      <c r="F38" s="254"/>
      <c r="G38" s="255"/>
      <c r="H38" s="256"/>
      <c r="I38" s="257"/>
      <c r="J38" s="260"/>
      <c r="K38" s="537"/>
      <c r="L38" s="537"/>
      <c r="M38" s="538"/>
      <c r="N38" s="249">
        <f t="shared" si="0"/>
        <v>0</v>
      </c>
      <c r="O38" s="40"/>
    </row>
    <row r="39" spans="1:15" ht="13.5" customHeight="1" hidden="1">
      <c r="A39" s="250">
        <f t="shared" si="1"/>
        <v>50</v>
      </c>
      <c r="B39" s="251">
        <f t="shared" si="2"/>
        <v>2</v>
      </c>
      <c r="C39" s="251">
        <f t="shared" si="3"/>
        <v>33</v>
      </c>
      <c r="D39" s="253"/>
      <c r="E39" s="254"/>
      <c r="F39" s="259"/>
      <c r="G39" s="255"/>
      <c r="H39" s="256"/>
      <c r="I39" s="257"/>
      <c r="J39" s="262"/>
      <c r="K39" s="537"/>
      <c r="L39" s="537"/>
      <c r="M39" s="538"/>
      <c r="N39" s="249">
        <f t="shared" si="0"/>
        <v>0</v>
      </c>
      <c r="O39" s="40"/>
    </row>
    <row r="40" spans="1:15" ht="13.5" customHeight="1" hidden="1">
      <c r="A40" s="250">
        <f t="shared" si="1"/>
        <v>50</v>
      </c>
      <c r="B40" s="251">
        <f t="shared" si="2"/>
        <v>2</v>
      </c>
      <c r="C40" s="251">
        <f t="shared" si="3"/>
        <v>34</v>
      </c>
      <c r="D40" s="253"/>
      <c r="E40" s="254"/>
      <c r="F40" s="259"/>
      <c r="G40" s="255"/>
      <c r="H40" s="256"/>
      <c r="I40" s="257"/>
      <c r="J40" s="262"/>
      <c r="K40" s="537"/>
      <c r="L40" s="537"/>
      <c r="M40" s="538"/>
      <c r="N40" s="249">
        <f t="shared" si="0"/>
        <v>0</v>
      </c>
      <c r="O40" s="40"/>
    </row>
    <row r="41" spans="1:15" ht="13.5" customHeight="1" hidden="1">
      <c r="A41" s="250">
        <f t="shared" si="1"/>
        <v>50</v>
      </c>
      <c r="B41" s="251">
        <f t="shared" si="2"/>
        <v>2</v>
      </c>
      <c r="C41" s="251">
        <f t="shared" si="3"/>
        <v>35</v>
      </c>
      <c r="D41" s="253"/>
      <c r="E41" s="254"/>
      <c r="F41" s="259"/>
      <c r="G41" s="255"/>
      <c r="H41" s="256"/>
      <c r="I41" s="257"/>
      <c r="J41" s="262"/>
      <c r="K41" s="537"/>
      <c r="L41" s="537"/>
      <c r="M41" s="538"/>
      <c r="N41" s="249">
        <f t="shared" si="0"/>
        <v>0</v>
      </c>
      <c r="O41" s="40"/>
    </row>
    <row r="42" spans="1:15" ht="13.5" customHeight="1" hidden="1">
      <c r="A42" s="250">
        <f t="shared" si="1"/>
        <v>50</v>
      </c>
      <c r="B42" s="251">
        <f t="shared" si="2"/>
        <v>2</v>
      </c>
      <c r="C42" s="251">
        <f t="shared" si="3"/>
        <v>36</v>
      </c>
      <c r="D42" s="253"/>
      <c r="E42" s="254"/>
      <c r="F42" s="259"/>
      <c r="G42" s="255"/>
      <c r="H42" s="256"/>
      <c r="I42" s="257"/>
      <c r="J42" s="260"/>
      <c r="K42" s="537"/>
      <c r="L42" s="537"/>
      <c r="M42" s="538"/>
      <c r="N42" s="249">
        <f t="shared" si="0"/>
        <v>0</v>
      </c>
      <c r="O42" s="40"/>
    </row>
    <row r="43" spans="1:15" ht="13.5" customHeight="1" hidden="1">
      <c r="A43" s="250">
        <f t="shared" si="1"/>
        <v>50</v>
      </c>
      <c r="B43" s="251">
        <f t="shared" si="2"/>
        <v>2</v>
      </c>
      <c r="C43" s="251">
        <f t="shared" si="3"/>
        <v>37</v>
      </c>
      <c r="D43" s="253"/>
      <c r="E43" s="254"/>
      <c r="F43" s="259"/>
      <c r="G43" s="255"/>
      <c r="H43" s="256"/>
      <c r="I43" s="257"/>
      <c r="J43" s="260"/>
      <c r="K43" s="537"/>
      <c r="L43" s="537"/>
      <c r="M43" s="538"/>
      <c r="N43" s="249">
        <f t="shared" si="0"/>
        <v>0</v>
      </c>
      <c r="O43" s="40"/>
    </row>
    <row r="44" spans="1:15" ht="13.5" customHeight="1" hidden="1">
      <c r="A44" s="250">
        <f t="shared" si="1"/>
        <v>50</v>
      </c>
      <c r="B44" s="251">
        <f t="shared" si="2"/>
        <v>2</v>
      </c>
      <c r="C44" s="251">
        <f t="shared" si="3"/>
        <v>38</v>
      </c>
      <c r="D44" s="253"/>
      <c r="E44" s="259"/>
      <c r="F44" s="259"/>
      <c r="G44" s="255"/>
      <c r="H44" s="256"/>
      <c r="I44" s="257"/>
      <c r="J44" s="260"/>
      <c r="K44" s="537"/>
      <c r="L44" s="537"/>
      <c r="M44" s="538"/>
      <c r="N44" s="249">
        <f t="shared" si="0"/>
        <v>0</v>
      </c>
      <c r="O44" s="40"/>
    </row>
    <row r="45" spans="1:15" ht="13.5" customHeight="1" hidden="1">
      <c r="A45" s="250">
        <f t="shared" si="1"/>
        <v>50</v>
      </c>
      <c r="B45" s="251">
        <f t="shared" si="2"/>
        <v>2</v>
      </c>
      <c r="C45" s="251">
        <f t="shared" si="3"/>
        <v>39</v>
      </c>
      <c r="D45" s="253"/>
      <c r="E45" s="259"/>
      <c r="F45" s="259"/>
      <c r="G45" s="255"/>
      <c r="H45" s="256"/>
      <c r="I45" s="257"/>
      <c r="J45" s="260"/>
      <c r="K45" s="537"/>
      <c r="L45" s="537"/>
      <c r="M45" s="538"/>
      <c r="N45" s="249">
        <f t="shared" si="0"/>
        <v>0</v>
      </c>
      <c r="O45" s="40"/>
    </row>
    <row r="46" spans="1:15" ht="13.5" customHeight="1" thickBot="1">
      <c r="A46" s="266">
        <f t="shared" si="1"/>
        <v>50</v>
      </c>
      <c r="B46" s="267">
        <f t="shared" si="2"/>
        <v>2</v>
      </c>
      <c r="C46" s="267">
        <f t="shared" si="3"/>
        <v>40</v>
      </c>
      <c r="D46" s="268"/>
      <c r="E46" s="269"/>
      <c r="F46" s="269"/>
      <c r="G46" s="270"/>
      <c r="H46" s="271"/>
      <c r="I46" s="272"/>
      <c r="J46" s="273"/>
      <c r="K46" s="540"/>
      <c r="L46" s="540"/>
      <c r="M46" s="541"/>
      <c r="N46" s="249">
        <f t="shared" si="0"/>
        <v>0</v>
      </c>
      <c r="O46" s="40"/>
    </row>
    <row r="47" spans="1:15" ht="6.75" customHeight="1" thickTop="1">
      <c r="A47" s="274"/>
      <c r="B47" s="274"/>
      <c r="C47" s="274"/>
      <c r="D47" s="274"/>
      <c r="E47" s="275"/>
      <c r="F47" s="275"/>
      <c r="G47" s="276"/>
      <c r="H47" s="277"/>
      <c r="I47" s="278"/>
      <c r="J47" s="190"/>
      <c r="K47" s="221"/>
      <c r="L47" s="221"/>
      <c r="M47" s="279"/>
      <c r="N47" s="280"/>
      <c r="O47" s="40"/>
    </row>
    <row r="48" spans="1:15" ht="12.75" customHeight="1">
      <c r="A48" s="281" t="s">
        <v>79</v>
      </c>
      <c r="B48" s="282"/>
      <c r="C48" s="282"/>
      <c r="D48" s="282"/>
      <c r="E48" s="180" t="s">
        <v>57</v>
      </c>
      <c r="F48" s="283"/>
      <c r="G48" s="284"/>
      <c r="H48" s="285"/>
      <c r="I48" s="286"/>
      <c r="J48" s="287"/>
      <c r="K48" s="287"/>
      <c r="L48" s="287"/>
      <c r="M48" s="288"/>
      <c r="O48" s="40"/>
    </row>
    <row r="49" spans="1:15" ht="12.75" customHeight="1">
      <c r="A49" s="188"/>
      <c r="B49" s="289"/>
      <c r="C49" s="289"/>
      <c r="D49" s="289"/>
      <c r="E49" s="186" t="s">
        <v>60</v>
      </c>
      <c r="F49" s="290"/>
      <c r="G49" s="291"/>
      <c r="H49" s="292"/>
      <c r="I49" s="293"/>
      <c r="J49" s="190"/>
      <c r="K49" s="190"/>
      <c r="L49" s="190"/>
      <c r="M49" s="192"/>
      <c r="O49" s="40"/>
    </row>
    <row r="50" spans="1:15" ht="12.75" customHeight="1">
      <c r="A50" s="188"/>
      <c r="B50" s="289"/>
      <c r="C50" s="289"/>
      <c r="D50" s="289"/>
      <c r="E50" s="186" t="s">
        <v>58</v>
      </c>
      <c r="F50" s="290"/>
      <c r="G50" s="291"/>
      <c r="H50" s="292"/>
      <c r="I50" s="293"/>
      <c r="J50" s="190"/>
      <c r="K50" s="190"/>
      <c r="L50" s="190"/>
      <c r="M50" s="192"/>
      <c r="O50" s="40"/>
    </row>
    <row r="51" spans="1:15" ht="12.75" customHeight="1">
      <c r="A51" s="188"/>
      <c r="B51" s="289"/>
      <c r="C51" s="289"/>
      <c r="D51" s="289"/>
      <c r="E51" s="186" t="s">
        <v>59</v>
      </c>
      <c r="F51" s="290"/>
      <c r="G51" s="291"/>
      <c r="H51" s="292"/>
      <c r="I51" s="293"/>
      <c r="J51" s="190"/>
      <c r="K51" s="190"/>
      <c r="L51" s="190"/>
      <c r="M51" s="192"/>
      <c r="O51" s="40"/>
    </row>
    <row r="52" spans="1:15" ht="12.75" customHeight="1">
      <c r="A52" s="294"/>
      <c r="B52" s="295"/>
      <c r="C52" s="295"/>
      <c r="D52" s="295"/>
      <c r="E52" s="194"/>
      <c r="F52" s="296"/>
      <c r="G52" s="297"/>
      <c r="H52" s="298"/>
      <c r="I52" s="299"/>
      <c r="J52" s="196"/>
      <c r="K52" s="196"/>
      <c r="L52" s="196"/>
      <c r="M52" s="198"/>
      <c r="O52" s="40"/>
    </row>
    <row r="53" spans="1:15" ht="24.75" customHeight="1">
      <c r="A53" s="129" t="s">
        <v>80</v>
      </c>
      <c r="B53" s="129"/>
      <c r="C53" s="129"/>
      <c r="D53" s="129"/>
      <c r="E53" s="300"/>
      <c r="F53" s="300"/>
      <c r="G53" s="301"/>
      <c r="H53" s="302"/>
      <c r="I53" s="303"/>
      <c r="J53" s="304"/>
      <c r="K53" s="304"/>
      <c r="L53" s="304"/>
      <c r="M53" s="305"/>
      <c r="O53" s="40"/>
    </row>
    <row r="54" spans="1:15" ht="12.75" customHeight="1">
      <c r="A54" s="560" t="s">
        <v>64</v>
      </c>
      <c r="B54" s="561"/>
      <c r="C54" s="561"/>
      <c r="D54" s="562"/>
      <c r="E54" s="219"/>
      <c r="F54" s="219"/>
      <c r="G54" s="220"/>
      <c r="H54" s="92" t="s">
        <v>65</v>
      </c>
      <c r="I54" s="92" t="s">
        <v>81</v>
      </c>
      <c r="J54" s="218" t="s">
        <v>82</v>
      </c>
      <c r="K54" s="560" t="s">
        <v>68</v>
      </c>
      <c r="L54" s="561"/>
      <c r="M54" s="562"/>
      <c r="N54" s="306" t="s">
        <v>83</v>
      </c>
      <c r="O54" s="40"/>
    </row>
    <row r="55" spans="1:15" ht="12.75" customHeight="1">
      <c r="A55" s="223"/>
      <c r="B55" s="134"/>
      <c r="C55" s="134"/>
      <c r="D55" s="224"/>
      <c r="E55" s="129" t="s">
        <v>70</v>
      </c>
      <c r="F55" s="129"/>
      <c r="G55" s="97"/>
      <c r="H55" s="130"/>
      <c r="I55" s="130" t="s">
        <v>84</v>
      </c>
      <c r="J55" s="223" t="s">
        <v>85</v>
      </c>
      <c r="K55" s="551" t="s">
        <v>73</v>
      </c>
      <c r="L55" s="552"/>
      <c r="M55" s="553"/>
      <c r="N55" s="307" t="s">
        <v>86</v>
      </c>
      <c r="O55" s="40"/>
    </row>
    <row r="56" spans="1:15" ht="12.75" customHeight="1">
      <c r="A56" s="554" t="s">
        <v>75</v>
      </c>
      <c r="B56" s="555"/>
      <c r="C56" s="555"/>
      <c r="D56" s="556"/>
      <c r="E56" s="228"/>
      <c r="F56" s="228"/>
      <c r="G56" s="229"/>
      <c r="H56" s="128" t="s">
        <v>76</v>
      </c>
      <c r="I56" s="128" t="s">
        <v>87</v>
      </c>
      <c r="J56" s="226" t="s">
        <v>88</v>
      </c>
      <c r="K56" s="554" t="s">
        <v>77</v>
      </c>
      <c r="L56" s="555"/>
      <c r="M56" s="556"/>
      <c r="N56" s="308" t="s">
        <v>78</v>
      </c>
      <c r="O56" s="40"/>
    </row>
    <row r="57" spans="1:15" ht="4.5" customHeight="1" thickBot="1">
      <c r="A57" s="227"/>
      <c r="B57" s="227"/>
      <c r="C57" s="227"/>
      <c r="D57" s="227"/>
      <c r="E57" s="228"/>
      <c r="F57" s="228"/>
      <c r="G57" s="229"/>
      <c r="H57" s="227"/>
      <c r="I57" s="134"/>
      <c r="J57" s="227"/>
      <c r="K57" s="227"/>
      <c r="L57" s="227"/>
      <c r="M57" s="227"/>
      <c r="N57" s="309"/>
      <c r="O57" s="40"/>
    </row>
    <row r="58" spans="1:15" ht="15" customHeight="1" thickTop="1">
      <c r="A58" s="310">
        <f>A46</f>
        <v>50</v>
      </c>
      <c r="B58" s="311">
        <f>B46</f>
        <v>2</v>
      </c>
      <c r="C58" s="311">
        <f>C46+1</f>
        <v>41</v>
      </c>
      <c r="D58" s="243">
        <v>22</v>
      </c>
      <c r="E58" s="312" t="s">
        <v>89</v>
      </c>
      <c r="F58" s="313"/>
      <c r="G58" s="312"/>
      <c r="H58" s="314" t="s">
        <v>90</v>
      </c>
      <c r="I58" s="315">
        <v>100</v>
      </c>
      <c r="J58" s="316">
        <v>8011</v>
      </c>
      <c r="K58" s="546" t="s">
        <v>17</v>
      </c>
      <c r="L58" s="547"/>
      <c r="M58" s="548"/>
      <c r="N58" s="309"/>
      <c r="O58" s="40"/>
    </row>
    <row r="59" spans="1:15" ht="15" customHeight="1" hidden="1">
      <c r="A59" s="250">
        <f aca="true" t="shared" si="4" ref="A59:A67">A58</f>
        <v>50</v>
      </c>
      <c r="B59" s="251">
        <f aca="true" t="shared" si="5" ref="B59:B67">B58</f>
        <v>2</v>
      </c>
      <c r="C59" s="311">
        <f aca="true" t="shared" si="6" ref="C59:C67">C58+1</f>
        <v>42</v>
      </c>
      <c r="D59" s="253">
        <f>D58</f>
        <v>22</v>
      </c>
      <c r="E59" s="261" t="s">
        <v>91</v>
      </c>
      <c r="F59" s="317"/>
      <c r="G59" s="261"/>
      <c r="H59" s="318" t="s">
        <v>90</v>
      </c>
      <c r="I59" s="319"/>
      <c r="J59" s="316">
        <f aca="true" t="shared" si="7" ref="J59:J67">J58+1</f>
        <v>8012</v>
      </c>
      <c r="K59" s="536"/>
      <c r="L59" s="537"/>
      <c r="M59" s="538"/>
      <c r="N59" s="309"/>
      <c r="O59" s="40"/>
    </row>
    <row r="60" spans="1:15" ht="15" customHeight="1" hidden="1">
      <c r="A60" s="250">
        <f t="shared" si="4"/>
        <v>50</v>
      </c>
      <c r="B60" s="251">
        <f t="shared" si="5"/>
        <v>2</v>
      </c>
      <c r="C60" s="311">
        <f t="shared" si="6"/>
        <v>43</v>
      </c>
      <c r="D60" s="253"/>
      <c r="E60" s="320"/>
      <c r="F60" s="320"/>
      <c r="G60" s="321"/>
      <c r="H60" s="322"/>
      <c r="I60" s="263"/>
      <c r="J60" s="316">
        <f t="shared" si="7"/>
        <v>8013</v>
      </c>
      <c r="K60" s="536"/>
      <c r="L60" s="537"/>
      <c r="M60" s="538"/>
      <c r="N60" s="309"/>
      <c r="O60" s="40"/>
    </row>
    <row r="61" spans="1:15" ht="15" customHeight="1" hidden="1">
      <c r="A61" s="250">
        <f t="shared" si="4"/>
        <v>50</v>
      </c>
      <c r="B61" s="251">
        <f t="shared" si="5"/>
        <v>2</v>
      </c>
      <c r="C61" s="311">
        <f t="shared" si="6"/>
        <v>44</v>
      </c>
      <c r="D61" s="253"/>
      <c r="E61" s="323"/>
      <c r="F61" s="323"/>
      <c r="G61" s="324"/>
      <c r="H61" s="322"/>
      <c r="I61" s="263"/>
      <c r="J61" s="316">
        <f t="shared" si="7"/>
        <v>8014</v>
      </c>
      <c r="K61" s="536"/>
      <c r="L61" s="537"/>
      <c r="M61" s="538"/>
      <c r="N61" s="309"/>
      <c r="O61" s="40"/>
    </row>
    <row r="62" spans="1:15" ht="15" customHeight="1">
      <c r="A62" s="250">
        <f t="shared" si="4"/>
        <v>50</v>
      </c>
      <c r="B62" s="251">
        <f t="shared" si="5"/>
        <v>2</v>
      </c>
      <c r="C62" s="251">
        <f t="shared" si="6"/>
        <v>45</v>
      </c>
      <c r="D62" s="253"/>
      <c r="E62" s="259"/>
      <c r="F62" s="259"/>
      <c r="G62" s="325"/>
      <c r="H62" s="326"/>
      <c r="I62" s="327"/>
      <c r="J62" s="316">
        <f t="shared" si="7"/>
        <v>8015</v>
      </c>
      <c r="K62" s="536"/>
      <c r="L62" s="537"/>
      <c r="M62" s="538"/>
      <c r="N62" s="309"/>
      <c r="O62" s="40"/>
    </row>
    <row r="63" spans="1:15" ht="15" customHeight="1">
      <c r="A63" s="310">
        <f t="shared" si="4"/>
        <v>50</v>
      </c>
      <c r="B63" s="311">
        <f t="shared" si="5"/>
        <v>2</v>
      </c>
      <c r="C63" s="311">
        <f t="shared" si="6"/>
        <v>46</v>
      </c>
      <c r="D63" s="328">
        <v>23</v>
      </c>
      <c r="E63" s="592" t="s">
        <v>92</v>
      </c>
      <c r="F63" s="593"/>
      <c r="G63" s="594"/>
      <c r="H63" s="329" t="s">
        <v>93</v>
      </c>
      <c r="I63" s="330">
        <v>29300</v>
      </c>
      <c r="J63" s="316">
        <f t="shared" si="7"/>
        <v>8016</v>
      </c>
      <c r="K63" s="536" t="s">
        <v>48</v>
      </c>
      <c r="L63" s="537"/>
      <c r="M63" s="538"/>
      <c r="N63" s="309"/>
      <c r="O63" s="40"/>
    </row>
    <row r="64" spans="1:15" ht="15" customHeight="1" hidden="1">
      <c r="A64" s="250">
        <f t="shared" si="4"/>
        <v>50</v>
      </c>
      <c r="B64" s="251">
        <f t="shared" si="5"/>
        <v>2</v>
      </c>
      <c r="C64" s="311">
        <f t="shared" si="6"/>
        <v>47</v>
      </c>
      <c r="D64" s="253">
        <f>D63</f>
        <v>23</v>
      </c>
      <c r="E64" s="331" t="s">
        <v>94</v>
      </c>
      <c r="F64" s="332"/>
      <c r="G64" s="333"/>
      <c r="H64" s="318" t="s">
        <v>90</v>
      </c>
      <c r="I64" s="327"/>
      <c r="J64" s="316">
        <f t="shared" si="7"/>
        <v>8017</v>
      </c>
      <c r="K64" s="536"/>
      <c r="L64" s="537"/>
      <c r="M64" s="538"/>
      <c r="N64" s="309"/>
      <c r="O64" s="40"/>
    </row>
    <row r="65" spans="1:15" ht="15" customHeight="1" hidden="1">
      <c r="A65" s="250">
        <f t="shared" si="4"/>
        <v>50</v>
      </c>
      <c r="B65" s="251">
        <f t="shared" si="5"/>
        <v>2</v>
      </c>
      <c r="C65" s="311">
        <f t="shared" si="6"/>
        <v>48</v>
      </c>
      <c r="D65" s="253"/>
      <c r="E65" s="323"/>
      <c r="F65" s="323"/>
      <c r="G65" s="334"/>
      <c r="H65" s="335"/>
      <c r="I65" s="327"/>
      <c r="J65" s="316">
        <f t="shared" si="7"/>
        <v>8018</v>
      </c>
      <c r="K65" s="536"/>
      <c r="L65" s="537"/>
      <c r="M65" s="538"/>
      <c r="N65" s="309"/>
      <c r="O65" s="40"/>
    </row>
    <row r="66" spans="1:15" ht="15" customHeight="1" hidden="1">
      <c r="A66" s="250">
        <f t="shared" si="4"/>
        <v>50</v>
      </c>
      <c r="B66" s="251">
        <f t="shared" si="5"/>
        <v>2</v>
      </c>
      <c r="C66" s="311">
        <f t="shared" si="6"/>
        <v>49</v>
      </c>
      <c r="D66" s="253"/>
      <c r="E66" s="323"/>
      <c r="F66" s="323"/>
      <c r="G66" s="334"/>
      <c r="H66" s="335"/>
      <c r="I66" s="327"/>
      <c r="J66" s="316">
        <f t="shared" si="7"/>
        <v>8019</v>
      </c>
      <c r="K66" s="536"/>
      <c r="L66" s="537"/>
      <c r="M66" s="538"/>
      <c r="N66" s="309"/>
      <c r="O66" s="40"/>
    </row>
    <row r="67" spans="1:15" ht="15" customHeight="1" thickBot="1">
      <c r="A67" s="266">
        <f t="shared" si="4"/>
        <v>50</v>
      </c>
      <c r="B67" s="267">
        <f t="shared" si="5"/>
        <v>2</v>
      </c>
      <c r="C67" s="267">
        <f t="shared" si="6"/>
        <v>50</v>
      </c>
      <c r="D67" s="268"/>
      <c r="E67" s="336"/>
      <c r="F67" s="336"/>
      <c r="G67" s="337"/>
      <c r="H67" s="338"/>
      <c r="I67" s="339"/>
      <c r="J67" s="340">
        <f t="shared" si="7"/>
        <v>8020</v>
      </c>
      <c r="K67" s="539"/>
      <c r="L67" s="540"/>
      <c r="M67" s="541"/>
      <c r="N67" s="309"/>
      <c r="O67" s="40"/>
    </row>
    <row r="68" spans="1:15" ht="6.75" customHeight="1" thickBot="1" thickTop="1">
      <c r="A68" s="341"/>
      <c r="B68" s="341"/>
      <c r="C68" s="341"/>
      <c r="D68" s="341"/>
      <c r="E68" s="342"/>
      <c r="F68" s="342"/>
      <c r="G68" s="343"/>
      <c r="H68" s="341"/>
      <c r="I68" s="341"/>
      <c r="J68" s="341"/>
      <c r="K68" s="341"/>
      <c r="L68" s="341"/>
      <c r="M68" s="341"/>
      <c r="N68" s="309"/>
      <c r="O68" s="40"/>
    </row>
    <row r="69" spans="1:15" ht="13.5" customHeight="1" thickTop="1">
      <c r="A69" s="583">
        <f>A67</f>
        <v>50</v>
      </c>
      <c r="B69" s="585">
        <f>B67</f>
        <v>2</v>
      </c>
      <c r="C69" s="585">
        <f>C67+1</f>
        <v>51</v>
      </c>
      <c r="D69" s="243">
        <f>'[1]594'!D14</f>
        <v>41</v>
      </c>
      <c r="E69" s="579" t="str">
        <f>'[1]594'!E14</f>
        <v>Výstavba dálnice D 26,5/120 (bez mostů a tunelů)</v>
      </c>
      <c r="F69" s="580"/>
      <c r="G69" s="344" t="str">
        <f>'[1]594'!G14</f>
        <v>délka</v>
      </c>
      <c r="H69" s="92" t="str">
        <f>'[1]594'!H14</f>
        <v>m</v>
      </c>
      <c r="I69" s="345">
        <v>17594</v>
      </c>
      <c r="J69" s="346">
        <f>J67+1</f>
        <v>8021</v>
      </c>
      <c r="K69" s="546" t="s">
        <v>48</v>
      </c>
      <c r="L69" s="547"/>
      <c r="M69" s="548"/>
      <c r="N69" s="590">
        <f>I69*I70</f>
        <v>1020452</v>
      </c>
      <c r="O69" s="40"/>
    </row>
    <row r="70" spans="1:15" ht="13.5" customHeight="1">
      <c r="A70" s="584"/>
      <c r="B70" s="586"/>
      <c r="C70" s="586"/>
      <c r="D70" s="268">
        <f>'[1]594'!D15</f>
        <v>42</v>
      </c>
      <c r="E70" s="581"/>
      <c r="F70" s="582"/>
      <c r="G70" s="347" t="str">
        <f>'[1]594'!G15</f>
        <v> měrné náklady </v>
      </c>
      <c r="H70" s="271" t="str">
        <f>'[1]594'!H15</f>
        <v>tis.Kč/m</v>
      </c>
      <c r="I70" s="348">
        <v>58</v>
      </c>
      <c r="J70" s="349">
        <v>8051</v>
      </c>
      <c r="K70" s="539" t="s">
        <v>17</v>
      </c>
      <c r="L70" s="540"/>
      <c r="M70" s="541"/>
      <c r="N70" s="590"/>
      <c r="O70" s="40"/>
    </row>
    <row r="71" spans="1:15" ht="13.5" customHeight="1" hidden="1">
      <c r="A71" s="583">
        <f>A69</f>
        <v>50</v>
      </c>
      <c r="B71" s="585">
        <f>B69</f>
        <v>2</v>
      </c>
      <c r="C71" s="585">
        <f>C69+1</f>
        <v>52</v>
      </c>
      <c r="D71" s="243">
        <f>'[1]594'!D16</f>
        <v>41</v>
      </c>
      <c r="E71" s="579" t="str">
        <f>'[1]594'!E16</f>
        <v>Výstavba dálnice D 27,5/120 (bez mostů a tunelů)</v>
      </c>
      <c r="F71" s="580"/>
      <c r="G71" s="344" t="str">
        <f>'[1]594'!G16</f>
        <v>délka</v>
      </c>
      <c r="H71" s="92" t="str">
        <f>'[1]594'!H16</f>
        <v>m</v>
      </c>
      <c r="I71" s="350"/>
      <c r="J71" s="346">
        <f aca="true" t="shared" si="8" ref="J71:J102">J69+1</f>
        <v>8022</v>
      </c>
      <c r="K71" s="546"/>
      <c r="L71" s="547"/>
      <c r="M71" s="548"/>
      <c r="N71" s="590">
        <f>I71*I72</f>
        <v>0</v>
      </c>
      <c r="O71" s="40"/>
    </row>
    <row r="72" spans="1:15" ht="13.5" customHeight="1" hidden="1">
      <c r="A72" s="584"/>
      <c r="B72" s="586"/>
      <c r="C72" s="586"/>
      <c r="D72" s="268">
        <f>'[1]594'!D17</f>
        <v>42</v>
      </c>
      <c r="E72" s="581"/>
      <c r="F72" s="582"/>
      <c r="G72" s="347" t="str">
        <f>'[1]594'!G17</f>
        <v> měrné náklady </v>
      </c>
      <c r="H72" s="271" t="str">
        <f>'[1]594'!H17</f>
        <v>tis.Kč/m</v>
      </c>
      <c r="I72" s="348"/>
      <c r="J72" s="349">
        <f t="shared" si="8"/>
        <v>8052</v>
      </c>
      <c r="K72" s="539"/>
      <c r="L72" s="540"/>
      <c r="M72" s="541"/>
      <c r="N72" s="590"/>
      <c r="O72" s="40"/>
    </row>
    <row r="73" spans="1:15" ht="13.5" customHeight="1" hidden="1">
      <c r="A73" s="583">
        <f>A71</f>
        <v>50</v>
      </c>
      <c r="B73" s="585">
        <f>B71</f>
        <v>2</v>
      </c>
      <c r="C73" s="585">
        <f>C71+1</f>
        <v>53</v>
      </c>
      <c r="D73" s="243">
        <f>'[1]594'!D18</f>
        <v>41</v>
      </c>
      <c r="E73" s="579" t="str">
        <f>'[1]594'!E18</f>
        <v>Výstavba dálnice D 28/100 (bez mostů a tunelů) </v>
      </c>
      <c r="F73" s="580"/>
      <c r="G73" s="344" t="str">
        <f>'[1]594'!G18</f>
        <v>délka</v>
      </c>
      <c r="H73" s="92" t="str">
        <f>'[1]594'!H18</f>
        <v>m</v>
      </c>
      <c r="I73" s="350"/>
      <c r="J73" s="346">
        <f t="shared" si="8"/>
        <v>8023</v>
      </c>
      <c r="K73" s="546"/>
      <c r="L73" s="547"/>
      <c r="M73" s="548"/>
      <c r="N73" s="591">
        <f>I73*I74</f>
        <v>0</v>
      </c>
      <c r="O73" s="40"/>
    </row>
    <row r="74" spans="1:15" ht="13.5" customHeight="1" hidden="1">
      <c r="A74" s="584"/>
      <c r="B74" s="586"/>
      <c r="C74" s="586"/>
      <c r="D74" s="268">
        <f>'[1]594'!D19</f>
        <v>42</v>
      </c>
      <c r="E74" s="581"/>
      <c r="F74" s="582"/>
      <c r="G74" s="347" t="str">
        <f>'[1]594'!G19</f>
        <v> měrné náklady </v>
      </c>
      <c r="H74" s="271" t="str">
        <f>'[1]594'!H19</f>
        <v>tis.Kč/m</v>
      </c>
      <c r="I74" s="348"/>
      <c r="J74" s="349">
        <f t="shared" si="8"/>
        <v>8053</v>
      </c>
      <c r="K74" s="539"/>
      <c r="L74" s="540"/>
      <c r="M74" s="541"/>
      <c r="N74" s="591"/>
      <c r="O74" s="40"/>
    </row>
    <row r="75" spans="1:15" ht="13.5" customHeight="1" hidden="1">
      <c r="A75" s="583">
        <f>A73</f>
        <v>50</v>
      </c>
      <c r="B75" s="585">
        <f>B73</f>
        <v>2</v>
      </c>
      <c r="C75" s="585">
        <f>C73+1</f>
        <v>54</v>
      </c>
      <c r="D75" s="243">
        <f>'[1]594'!D20</f>
        <v>41</v>
      </c>
      <c r="E75" s="579">
        <f>'[1]594'!E20</f>
        <v>0</v>
      </c>
      <c r="F75" s="580"/>
      <c r="G75" s="344" t="str">
        <f>'[1]594'!G20</f>
        <v>délka</v>
      </c>
      <c r="H75" s="92" t="str">
        <f>'[1]594'!H20</f>
        <v>m</v>
      </c>
      <c r="I75" s="350"/>
      <c r="J75" s="346">
        <f t="shared" si="8"/>
        <v>8024</v>
      </c>
      <c r="K75" s="546"/>
      <c r="L75" s="547"/>
      <c r="M75" s="548"/>
      <c r="N75" s="591">
        <f>I75*I76</f>
        <v>0</v>
      </c>
      <c r="O75" s="40"/>
    </row>
    <row r="76" spans="1:15" ht="13.5" customHeight="1" hidden="1">
      <c r="A76" s="584"/>
      <c r="B76" s="586"/>
      <c r="C76" s="586"/>
      <c r="D76" s="268">
        <f>'[1]594'!D21</f>
        <v>42</v>
      </c>
      <c r="E76" s="581"/>
      <c r="F76" s="582"/>
      <c r="G76" s="347" t="str">
        <f>'[1]594'!G21</f>
        <v> měrné náklady </v>
      </c>
      <c r="H76" s="271" t="str">
        <f>'[1]594'!H21</f>
        <v>tis.Kč/m</v>
      </c>
      <c r="I76" s="348"/>
      <c r="J76" s="349">
        <f t="shared" si="8"/>
        <v>8054</v>
      </c>
      <c r="K76" s="539"/>
      <c r="L76" s="540"/>
      <c r="M76" s="541"/>
      <c r="N76" s="591"/>
      <c r="O76" s="40"/>
    </row>
    <row r="77" spans="1:15" ht="13.5" customHeight="1" hidden="1">
      <c r="A77" s="583">
        <f>A75</f>
        <v>50</v>
      </c>
      <c r="B77" s="585">
        <f>B75</f>
        <v>2</v>
      </c>
      <c r="C77" s="585">
        <f>C75+1</f>
        <v>55</v>
      </c>
      <c r="D77" s="243">
        <f>'[1]594'!D22</f>
        <v>41</v>
      </c>
      <c r="E77" s="579">
        <f>'[1]594'!E22</f>
        <v>0</v>
      </c>
      <c r="F77" s="580"/>
      <c r="G77" s="344" t="str">
        <f>'[1]594'!G22</f>
        <v>délka</v>
      </c>
      <c r="H77" s="92" t="str">
        <f>'[1]594'!H22</f>
        <v>m</v>
      </c>
      <c r="I77" s="350"/>
      <c r="J77" s="346">
        <f t="shared" si="8"/>
        <v>8025</v>
      </c>
      <c r="K77" s="546"/>
      <c r="L77" s="547"/>
      <c r="M77" s="548"/>
      <c r="N77" s="591">
        <f>I77*I78</f>
        <v>0</v>
      </c>
      <c r="O77" s="40"/>
    </row>
    <row r="78" spans="1:15" ht="13.5" customHeight="1" hidden="1">
      <c r="A78" s="584"/>
      <c r="B78" s="586"/>
      <c r="C78" s="586"/>
      <c r="D78" s="268">
        <f>'[1]594'!D23</f>
        <v>42</v>
      </c>
      <c r="E78" s="581"/>
      <c r="F78" s="582"/>
      <c r="G78" s="347" t="str">
        <f>'[1]594'!G23</f>
        <v> měrné náklady </v>
      </c>
      <c r="H78" s="271" t="str">
        <f>'[1]594'!H23</f>
        <v>tis.Kč/m</v>
      </c>
      <c r="I78" s="348"/>
      <c r="J78" s="349">
        <f t="shared" si="8"/>
        <v>8055</v>
      </c>
      <c r="K78" s="539"/>
      <c r="L78" s="540"/>
      <c r="M78" s="541"/>
      <c r="N78" s="591"/>
      <c r="O78" s="40"/>
    </row>
    <row r="79" spans="1:15" ht="13.5" customHeight="1">
      <c r="A79" s="583">
        <f>A77</f>
        <v>50</v>
      </c>
      <c r="B79" s="585">
        <f>B77</f>
        <v>2</v>
      </c>
      <c r="C79" s="585">
        <f>C77+1</f>
        <v>56</v>
      </c>
      <c r="D79" s="243">
        <f>'[1]594'!D24</f>
        <v>41</v>
      </c>
      <c r="E79" s="579" t="str">
        <f>'[1]594'!E24</f>
        <v>Výstavba dálničních mostů </v>
      </c>
      <c r="F79" s="580"/>
      <c r="G79" s="344" t="str">
        <f>'[1]594'!G24</f>
        <v>délka</v>
      </c>
      <c r="H79" s="92" t="str">
        <f>'[1]594'!H24</f>
        <v>m</v>
      </c>
      <c r="I79" s="350">
        <v>906</v>
      </c>
      <c r="J79" s="346">
        <f t="shared" si="8"/>
        <v>8026</v>
      </c>
      <c r="K79" s="546" t="s">
        <v>48</v>
      </c>
      <c r="L79" s="547"/>
      <c r="M79" s="548"/>
      <c r="N79" s="591">
        <f>I79*I80</f>
        <v>599772</v>
      </c>
      <c r="O79" s="40"/>
    </row>
    <row r="80" spans="1:15" ht="13.5" customHeight="1">
      <c r="A80" s="584"/>
      <c r="B80" s="586"/>
      <c r="C80" s="586"/>
      <c r="D80" s="268">
        <f>'[1]594'!D25</f>
        <v>42</v>
      </c>
      <c r="E80" s="581"/>
      <c r="F80" s="582"/>
      <c r="G80" s="347" t="str">
        <f>'[1]594'!G25</f>
        <v> měrné náklady </v>
      </c>
      <c r="H80" s="271" t="str">
        <f>'[1]594'!H25</f>
        <v>tis.Kč/m</v>
      </c>
      <c r="I80" s="348">
        <v>662</v>
      </c>
      <c r="J80" s="349">
        <f t="shared" si="8"/>
        <v>8056</v>
      </c>
      <c r="K80" s="539" t="s">
        <v>17</v>
      </c>
      <c r="L80" s="540"/>
      <c r="M80" s="541"/>
      <c r="N80" s="591"/>
      <c r="O80" s="40"/>
    </row>
    <row r="81" spans="1:15" ht="13.5" customHeight="1" hidden="1">
      <c r="A81" s="583">
        <f>A79</f>
        <v>50</v>
      </c>
      <c r="B81" s="585">
        <f>B79</f>
        <v>2</v>
      </c>
      <c r="C81" s="585">
        <f>C79+1</f>
        <v>57</v>
      </c>
      <c r="D81" s="243">
        <f>'[1]594'!D26</f>
        <v>41</v>
      </c>
      <c r="E81" s="579" t="str">
        <f>'[1]594'!E26</f>
        <v>Výstavba dálničních tunelů</v>
      </c>
      <c r="F81" s="580"/>
      <c r="G81" s="344" t="str">
        <f>'[1]594'!G26</f>
        <v>délka</v>
      </c>
      <c r="H81" s="92" t="str">
        <f>'[1]594'!H26</f>
        <v>m</v>
      </c>
      <c r="I81" s="350"/>
      <c r="J81" s="346">
        <f t="shared" si="8"/>
        <v>8027</v>
      </c>
      <c r="K81" s="546"/>
      <c r="L81" s="547"/>
      <c r="M81" s="548"/>
      <c r="N81" s="591">
        <f>I81*I82</f>
        <v>0</v>
      </c>
      <c r="O81" s="40"/>
    </row>
    <row r="82" spans="1:15" ht="13.5" customHeight="1" hidden="1">
      <c r="A82" s="584"/>
      <c r="B82" s="586"/>
      <c r="C82" s="586"/>
      <c r="D82" s="268">
        <f>'[1]594'!D27</f>
        <v>42</v>
      </c>
      <c r="E82" s="581"/>
      <c r="F82" s="582"/>
      <c r="G82" s="347" t="str">
        <f>'[1]594'!G27</f>
        <v> měrné náklady </v>
      </c>
      <c r="H82" s="271" t="str">
        <f>'[1]594'!H27</f>
        <v>tis.Kč/m</v>
      </c>
      <c r="I82" s="348"/>
      <c r="J82" s="349">
        <f t="shared" si="8"/>
        <v>8057</v>
      </c>
      <c r="K82" s="539"/>
      <c r="L82" s="540"/>
      <c r="M82" s="541"/>
      <c r="N82" s="591"/>
      <c r="O82" s="40"/>
    </row>
    <row r="83" spans="1:15" ht="13.5" customHeight="1" hidden="1">
      <c r="A83" s="583">
        <f>A81</f>
        <v>50</v>
      </c>
      <c r="B83" s="585">
        <f>B81</f>
        <v>2</v>
      </c>
      <c r="C83" s="585">
        <f>C81+1</f>
        <v>58</v>
      </c>
      <c r="D83" s="243">
        <f>'[1]594'!D28</f>
        <v>41</v>
      </c>
      <c r="E83" s="579">
        <f>'[1]594'!E28</f>
        <v>0</v>
      </c>
      <c r="F83" s="580"/>
      <c r="G83" s="344" t="str">
        <f>'[1]594'!G28</f>
        <v>délka</v>
      </c>
      <c r="H83" s="92" t="str">
        <f>'[1]594'!H28</f>
        <v>m</v>
      </c>
      <c r="I83" s="350"/>
      <c r="J83" s="346">
        <f t="shared" si="8"/>
        <v>8028</v>
      </c>
      <c r="K83" s="546"/>
      <c r="L83" s="547"/>
      <c r="M83" s="548"/>
      <c r="N83" s="591">
        <f>I83*I84</f>
        <v>0</v>
      </c>
      <c r="O83" s="40"/>
    </row>
    <row r="84" spans="1:15" ht="13.5" customHeight="1" hidden="1">
      <c r="A84" s="584"/>
      <c r="B84" s="586"/>
      <c r="C84" s="586"/>
      <c r="D84" s="268">
        <f>'[1]594'!D29</f>
        <v>42</v>
      </c>
      <c r="E84" s="581"/>
      <c r="F84" s="582"/>
      <c r="G84" s="347" t="str">
        <f>'[1]594'!G29</f>
        <v> měrné náklady </v>
      </c>
      <c r="H84" s="271" t="str">
        <f>'[1]594'!H29</f>
        <v>tis.Kč/m</v>
      </c>
      <c r="I84" s="348"/>
      <c r="J84" s="349">
        <f t="shared" si="8"/>
        <v>8058</v>
      </c>
      <c r="K84" s="539"/>
      <c r="L84" s="540"/>
      <c r="M84" s="541"/>
      <c r="N84" s="591"/>
      <c r="O84" s="40"/>
    </row>
    <row r="85" spans="1:15" ht="13.5" customHeight="1" hidden="1">
      <c r="A85" s="583">
        <f>A83</f>
        <v>50</v>
      </c>
      <c r="B85" s="585">
        <f>B83</f>
        <v>2</v>
      </c>
      <c r="C85" s="585">
        <f>C83+1</f>
        <v>59</v>
      </c>
      <c r="D85" s="243">
        <f>'[1]594'!D30</f>
        <v>41</v>
      </c>
      <c r="E85" s="579">
        <f>'[1]594'!E30</f>
        <v>0</v>
      </c>
      <c r="F85" s="580"/>
      <c r="G85" s="344" t="str">
        <f>'[1]594'!G30</f>
        <v>délka</v>
      </c>
      <c r="H85" s="92" t="str">
        <f>'[1]594'!H30</f>
        <v>m</v>
      </c>
      <c r="I85" s="350"/>
      <c r="J85" s="346">
        <f t="shared" si="8"/>
        <v>8029</v>
      </c>
      <c r="K85" s="546"/>
      <c r="L85" s="547"/>
      <c r="M85" s="548"/>
      <c r="N85" s="591">
        <f>I85*I86</f>
        <v>0</v>
      </c>
      <c r="O85" s="40"/>
    </row>
    <row r="86" spans="1:15" ht="13.5" customHeight="1" hidden="1">
      <c r="A86" s="584"/>
      <c r="B86" s="586"/>
      <c r="C86" s="586"/>
      <c r="D86" s="268">
        <f>'[1]594'!D31</f>
        <v>42</v>
      </c>
      <c r="E86" s="581"/>
      <c r="F86" s="582"/>
      <c r="G86" s="347" t="str">
        <f>'[1]594'!G31</f>
        <v> měrné náklady </v>
      </c>
      <c r="H86" s="271" t="str">
        <f>'[1]594'!H31</f>
        <v>tis.Kč/m</v>
      </c>
      <c r="I86" s="348"/>
      <c r="J86" s="349">
        <f t="shared" si="8"/>
        <v>8059</v>
      </c>
      <c r="K86" s="539"/>
      <c r="L86" s="540"/>
      <c r="M86" s="541"/>
      <c r="N86" s="591"/>
      <c r="O86" s="40"/>
    </row>
    <row r="87" spans="1:15" ht="13.5" customHeight="1" hidden="1">
      <c r="A87" s="583">
        <f>A85</f>
        <v>50</v>
      </c>
      <c r="B87" s="585">
        <f>B85</f>
        <v>2</v>
      </c>
      <c r="C87" s="585">
        <f>C85+1</f>
        <v>60</v>
      </c>
      <c r="D87" s="243">
        <f>'[1]594'!D32</f>
        <v>41</v>
      </c>
      <c r="E87" s="579">
        <f>'[1]594'!E32</f>
        <v>0</v>
      </c>
      <c r="F87" s="580"/>
      <c r="G87" s="344" t="str">
        <f>'[1]594'!G32</f>
        <v>délka</v>
      </c>
      <c r="H87" s="92" t="str">
        <f>'[1]594'!H32</f>
        <v>m</v>
      </c>
      <c r="I87" s="350"/>
      <c r="J87" s="346">
        <f t="shared" si="8"/>
        <v>8030</v>
      </c>
      <c r="K87" s="546"/>
      <c r="L87" s="547"/>
      <c r="M87" s="548"/>
      <c r="N87" s="591">
        <f>I87*I88</f>
        <v>0</v>
      </c>
      <c r="O87" s="40"/>
    </row>
    <row r="88" spans="1:15" ht="13.5" customHeight="1" hidden="1">
      <c r="A88" s="584"/>
      <c r="B88" s="586"/>
      <c r="C88" s="586"/>
      <c r="D88" s="268">
        <f>'[1]594'!D33</f>
        <v>42</v>
      </c>
      <c r="E88" s="581"/>
      <c r="F88" s="582"/>
      <c r="G88" s="347" t="str">
        <f>'[1]594'!G33</f>
        <v> měrné náklady </v>
      </c>
      <c r="H88" s="271" t="str">
        <f>'[1]594'!H33</f>
        <v>tis.Kč/m</v>
      </c>
      <c r="I88" s="348"/>
      <c r="J88" s="349">
        <f t="shared" si="8"/>
        <v>8060</v>
      </c>
      <c r="K88" s="539"/>
      <c r="L88" s="540"/>
      <c r="M88" s="541"/>
      <c r="N88" s="591"/>
      <c r="O88" s="40"/>
    </row>
    <row r="89" spans="1:15" ht="13.5" customHeight="1">
      <c r="A89" s="583">
        <f>A87</f>
        <v>50</v>
      </c>
      <c r="B89" s="585">
        <f>B87</f>
        <v>2</v>
      </c>
      <c r="C89" s="585">
        <f>C87+1</f>
        <v>61</v>
      </c>
      <c r="D89" s="243">
        <f>'[1]594'!D34</f>
        <v>41</v>
      </c>
      <c r="E89" s="579" t="str">
        <f>'[1]594'!E34</f>
        <v>Výstavba silnic ostatních kategorií</v>
      </c>
      <c r="F89" s="580"/>
      <c r="G89" s="344" t="str">
        <f>'[1]594'!G34</f>
        <v>délka</v>
      </c>
      <c r="H89" s="92" t="str">
        <f>'[1]594'!H34</f>
        <v>m</v>
      </c>
      <c r="I89" s="350">
        <v>6573</v>
      </c>
      <c r="J89" s="346">
        <f t="shared" si="8"/>
        <v>8031</v>
      </c>
      <c r="K89" s="546" t="s">
        <v>48</v>
      </c>
      <c r="L89" s="547"/>
      <c r="M89" s="548"/>
      <c r="N89" s="591">
        <f>I89*I90</f>
        <v>105168</v>
      </c>
      <c r="O89" s="40"/>
    </row>
    <row r="90" spans="1:15" ht="13.5" customHeight="1">
      <c r="A90" s="584"/>
      <c r="B90" s="586"/>
      <c r="C90" s="586"/>
      <c r="D90" s="268">
        <f>'[1]594'!D35</f>
        <v>42</v>
      </c>
      <c r="E90" s="581"/>
      <c r="F90" s="582"/>
      <c r="G90" s="347" t="str">
        <f>'[1]594'!G35</f>
        <v> měrné náklady </v>
      </c>
      <c r="H90" s="271" t="str">
        <f>'[1]594'!H35</f>
        <v>tis.Kč/m</v>
      </c>
      <c r="I90" s="348">
        <v>16</v>
      </c>
      <c r="J90" s="349">
        <f t="shared" si="8"/>
        <v>8061</v>
      </c>
      <c r="K90" s="539" t="s">
        <v>17</v>
      </c>
      <c r="L90" s="540"/>
      <c r="M90" s="541"/>
      <c r="N90" s="591"/>
      <c r="O90" s="40"/>
    </row>
    <row r="91" spans="1:15" ht="13.5" customHeight="1">
      <c r="A91" s="583">
        <f>A89</f>
        <v>50</v>
      </c>
      <c r="B91" s="585">
        <f>B89</f>
        <v>2</v>
      </c>
      <c r="C91" s="585">
        <f>C89+1</f>
        <v>62</v>
      </c>
      <c r="D91" s="243">
        <f>'[1]594'!D36</f>
        <v>41</v>
      </c>
      <c r="E91" s="579" t="str">
        <f>'[1]594'!E36</f>
        <v>Výstavba silničních mostů</v>
      </c>
      <c r="F91" s="580"/>
      <c r="G91" s="344" t="str">
        <f>'[1]594'!G36</f>
        <v>délka</v>
      </c>
      <c r="H91" s="92" t="str">
        <f>'[1]594'!H36</f>
        <v>m</v>
      </c>
      <c r="I91" s="350">
        <v>381</v>
      </c>
      <c r="J91" s="346">
        <f t="shared" si="8"/>
        <v>8032</v>
      </c>
      <c r="K91" s="546" t="s">
        <v>48</v>
      </c>
      <c r="L91" s="547"/>
      <c r="M91" s="548"/>
      <c r="N91" s="591">
        <f>I91*I92</f>
        <v>65151</v>
      </c>
      <c r="O91" s="40"/>
    </row>
    <row r="92" spans="1:15" ht="13.5" customHeight="1">
      <c r="A92" s="584"/>
      <c r="B92" s="586"/>
      <c r="C92" s="586"/>
      <c r="D92" s="268">
        <f>'[1]594'!D37</f>
        <v>42</v>
      </c>
      <c r="E92" s="581"/>
      <c r="F92" s="582"/>
      <c r="G92" s="347" t="str">
        <f>'[1]594'!G37</f>
        <v> měrné náklady </v>
      </c>
      <c r="H92" s="271" t="str">
        <f>'[1]594'!H37</f>
        <v>tis.Kč/m</v>
      </c>
      <c r="I92" s="348">
        <v>171</v>
      </c>
      <c r="J92" s="349">
        <f t="shared" si="8"/>
        <v>8062</v>
      </c>
      <c r="K92" s="539" t="s">
        <v>17</v>
      </c>
      <c r="L92" s="540"/>
      <c r="M92" s="541"/>
      <c r="N92" s="591"/>
      <c r="O92" s="40"/>
    </row>
    <row r="93" spans="1:15" ht="13.5" customHeight="1" hidden="1">
      <c r="A93" s="583">
        <f>A91</f>
        <v>50</v>
      </c>
      <c r="B93" s="585">
        <f>B91</f>
        <v>2</v>
      </c>
      <c r="C93" s="585">
        <f>C91+1</f>
        <v>63</v>
      </c>
      <c r="D93" s="243">
        <f>'[1]594'!D38</f>
        <v>41</v>
      </c>
      <c r="E93" s="579">
        <f>'[1]594'!E38</f>
        <v>0</v>
      </c>
      <c r="F93" s="580"/>
      <c r="G93" s="344" t="str">
        <f>'[1]594'!G38</f>
        <v>délka</v>
      </c>
      <c r="H93" s="92" t="str">
        <f>'[1]594'!H38</f>
        <v>m</v>
      </c>
      <c r="I93" s="350"/>
      <c r="J93" s="346">
        <f t="shared" si="8"/>
        <v>8033</v>
      </c>
      <c r="K93" s="546"/>
      <c r="L93" s="547"/>
      <c r="M93" s="548"/>
      <c r="N93" s="591">
        <f>I93*I94</f>
        <v>0</v>
      </c>
      <c r="O93" s="40"/>
    </row>
    <row r="94" spans="1:15" ht="13.5" customHeight="1" hidden="1">
      <c r="A94" s="584"/>
      <c r="B94" s="586"/>
      <c r="C94" s="586"/>
      <c r="D94" s="268">
        <f>'[1]594'!D39</f>
        <v>42</v>
      </c>
      <c r="E94" s="581"/>
      <c r="F94" s="582"/>
      <c r="G94" s="347" t="str">
        <f>'[1]594'!G39</f>
        <v> měrné náklady </v>
      </c>
      <c r="H94" s="271" t="str">
        <f>'[1]594'!H39</f>
        <v>tis.Kč/m</v>
      </c>
      <c r="I94" s="348"/>
      <c r="J94" s="349">
        <f t="shared" si="8"/>
        <v>8063</v>
      </c>
      <c r="K94" s="539"/>
      <c r="L94" s="540"/>
      <c r="M94" s="541"/>
      <c r="N94" s="591"/>
      <c r="O94" s="40"/>
    </row>
    <row r="95" spans="1:15" ht="13.5" customHeight="1" hidden="1">
      <c r="A95" s="583">
        <f>A93</f>
        <v>50</v>
      </c>
      <c r="B95" s="585">
        <f>B93</f>
        <v>2</v>
      </c>
      <c r="C95" s="585">
        <f>C93+1</f>
        <v>64</v>
      </c>
      <c r="D95" s="243">
        <f>'[1]594'!D40</f>
        <v>41</v>
      </c>
      <c r="E95" s="579">
        <f>'[1]594'!E40</f>
        <v>0</v>
      </c>
      <c r="F95" s="580"/>
      <c r="G95" s="344" t="str">
        <f>'[1]594'!G40</f>
        <v>délka</v>
      </c>
      <c r="H95" s="92" t="str">
        <f>'[1]594'!H40</f>
        <v>m</v>
      </c>
      <c r="I95" s="350"/>
      <c r="J95" s="346">
        <f t="shared" si="8"/>
        <v>8034</v>
      </c>
      <c r="K95" s="546"/>
      <c r="L95" s="547"/>
      <c r="M95" s="548"/>
      <c r="N95" s="591">
        <f>I95*I96</f>
        <v>0</v>
      </c>
      <c r="O95" s="40"/>
    </row>
    <row r="96" spans="1:15" ht="13.5" customHeight="1" hidden="1">
      <c r="A96" s="584"/>
      <c r="B96" s="586"/>
      <c r="C96" s="586"/>
      <c r="D96" s="268">
        <f>'[1]594'!D41</f>
        <v>42</v>
      </c>
      <c r="E96" s="581"/>
      <c r="F96" s="582"/>
      <c r="G96" s="347" t="str">
        <f>'[1]594'!G41</f>
        <v> měrné náklady </v>
      </c>
      <c r="H96" s="271" t="str">
        <f>'[1]594'!H41</f>
        <v>tis.Kč/m</v>
      </c>
      <c r="I96" s="348"/>
      <c r="J96" s="349">
        <f t="shared" si="8"/>
        <v>8064</v>
      </c>
      <c r="K96" s="539"/>
      <c r="L96" s="540"/>
      <c r="M96" s="541"/>
      <c r="N96" s="591"/>
      <c r="O96" s="40"/>
    </row>
    <row r="97" spans="1:15" ht="13.5" customHeight="1" hidden="1">
      <c r="A97" s="583">
        <f>A95</f>
        <v>50</v>
      </c>
      <c r="B97" s="585">
        <f>B95</f>
        <v>2</v>
      </c>
      <c r="C97" s="585">
        <f>C95+1</f>
        <v>65</v>
      </c>
      <c r="D97" s="243">
        <f>'[1]594'!D42</f>
        <v>41</v>
      </c>
      <c r="E97" s="579">
        <f>'[1]594'!E42</f>
        <v>0</v>
      </c>
      <c r="F97" s="580"/>
      <c r="G97" s="344" t="str">
        <f>'[1]594'!G42</f>
        <v>délka</v>
      </c>
      <c r="H97" s="92" t="str">
        <f>'[1]594'!H42</f>
        <v>m</v>
      </c>
      <c r="I97" s="350"/>
      <c r="J97" s="346">
        <f t="shared" si="8"/>
        <v>8035</v>
      </c>
      <c r="K97" s="546"/>
      <c r="L97" s="547"/>
      <c r="M97" s="548"/>
      <c r="N97" s="591">
        <f>I97*I98</f>
        <v>0</v>
      </c>
      <c r="O97" s="40"/>
    </row>
    <row r="98" spans="1:15" ht="13.5" customHeight="1" hidden="1">
      <c r="A98" s="584"/>
      <c r="B98" s="586"/>
      <c r="C98" s="586"/>
      <c r="D98" s="268">
        <f>'[1]594'!D43</f>
        <v>42</v>
      </c>
      <c r="E98" s="581"/>
      <c r="F98" s="582"/>
      <c r="G98" s="347" t="str">
        <f>'[1]594'!G43</f>
        <v> měrné náklady </v>
      </c>
      <c r="H98" s="271" t="str">
        <f>'[1]594'!H43</f>
        <v>tis.Kč/m</v>
      </c>
      <c r="I98" s="348"/>
      <c r="J98" s="349">
        <f t="shared" si="8"/>
        <v>8065</v>
      </c>
      <c r="K98" s="539"/>
      <c r="L98" s="540"/>
      <c r="M98" s="541"/>
      <c r="N98" s="591"/>
      <c r="O98" s="40"/>
    </row>
    <row r="99" spans="1:15" ht="13.5" customHeight="1">
      <c r="A99" s="583">
        <f>A97</f>
        <v>50</v>
      </c>
      <c r="B99" s="585">
        <f>B97</f>
        <v>2</v>
      </c>
      <c r="C99" s="585">
        <f>C97+1</f>
        <v>66</v>
      </c>
      <c r="D99" s="243">
        <f>'[1]594'!D44</f>
        <v>41</v>
      </c>
      <c r="E99" s="579" t="str">
        <f>'[1]594'!E44</f>
        <v>Výstavba SSÚD Nová Ves  - zpevněné plochy</v>
      </c>
      <c r="F99" s="580"/>
      <c r="G99" s="344" t="str">
        <f>'[1]594'!G44</f>
        <v>plocha</v>
      </c>
      <c r="H99" s="92" t="str">
        <f>'[1]594'!H44</f>
        <v>m2</v>
      </c>
      <c r="I99" s="350">
        <v>9210</v>
      </c>
      <c r="J99" s="346">
        <f t="shared" si="8"/>
        <v>8036</v>
      </c>
      <c r="K99" s="546" t="s">
        <v>48</v>
      </c>
      <c r="L99" s="547"/>
      <c r="M99" s="548"/>
      <c r="N99" s="591">
        <f>I99*I100</f>
        <v>18420</v>
      </c>
      <c r="O99" s="40"/>
    </row>
    <row r="100" spans="1:15" ht="13.5" customHeight="1">
      <c r="A100" s="584"/>
      <c r="B100" s="586"/>
      <c r="C100" s="586"/>
      <c r="D100" s="268">
        <f>'[1]594'!D45</f>
        <v>42</v>
      </c>
      <c r="E100" s="581"/>
      <c r="F100" s="582"/>
      <c r="G100" s="347" t="str">
        <f>'[1]594'!G45</f>
        <v> měrné náklady </v>
      </c>
      <c r="H100" s="271" t="str">
        <f>'[1]594'!H45</f>
        <v>tis.Kč/m2</v>
      </c>
      <c r="I100" s="348">
        <v>2</v>
      </c>
      <c r="J100" s="349">
        <f t="shared" si="8"/>
        <v>8066</v>
      </c>
      <c r="K100" s="539" t="s">
        <v>17</v>
      </c>
      <c r="L100" s="540"/>
      <c r="M100" s="541"/>
      <c r="N100" s="591"/>
      <c r="O100" s="40"/>
    </row>
    <row r="101" spans="1:15" ht="13.5" customHeight="1">
      <c r="A101" s="583">
        <f>A99</f>
        <v>50</v>
      </c>
      <c r="B101" s="585">
        <f>B99</f>
        <v>2</v>
      </c>
      <c r="C101" s="585">
        <f>C99+1</f>
        <v>67</v>
      </c>
      <c r="D101" s="243">
        <f>'[1]594'!D46</f>
        <v>41</v>
      </c>
      <c r="E101" s="579" t="str">
        <f>'[1]594'!E46</f>
        <v>Výstavba SSÚD Nová Ves  - užitné plochy kanceláří</v>
      </c>
      <c r="F101" s="580"/>
      <c r="G101" s="344" t="str">
        <f>'[1]594'!G46</f>
        <v>plocha</v>
      </c>
      <c r="H101" s="92" t="str">
        <f>'[1]594'!H46</f>
        <v>m2</v>
      </c>
      <c r="I101" s="350">
        <v>522</v>
      </c>
      <c r="J101" s="346">
        <f t="shared" si="8"/>
        <v>8037</v>
      </c>
      <c r="K101" s="546" t="s">
        <v>48</v>
      </c>
      <c r="L101" s="547"/>
      <c r="M101" s="548"/>
      <c r="N101" s="591">
        <f>I101*I102</f>
        <v>34452</v>
      </c>
      <c r="O101" s="40"/>
    </row>
    <row r="102" spans="1:15" ht="13.5" customHeight="1">
      <c r="A102" s="584"/>
      <c r="B102" s="586"/>
      <c r="C102" s="586"/>
      <c r="D102" s="268">
        <f>'[1]594'!D47</f>
        <v>42</v>
      </c>
      <c r="E102" s="581"/>
      <c r="F102" s="582"/>
      <c r="G102" s="347" t="str">
        <f>'[1]594'!G47</f>
        <v> měrné náklady </v>
      </c>
      <c r="H102" s="271" t="str">
        <f>'[1]594'!H47</f>
        <v>tis.Kč/m2</v>
      </c>
      <c r="I102" s="348">
        <v>66</v>
      </c>
      <c r="J102" s="349">
        <f t="shared" si="8"/>
        <v>8067</v>
      </c>
      <c r="K102" s="539" t="s">
        <v>17</v>
      </c>
      <c r="L102" s="540"/>
      <c r="M102" s="541"/>
      <c r="N102" s="591"/>
      <c r="O102" s="40"/>
    </row>
    <row r="103" spans="1:15" ht="13.5" customHeight="1">
      <c r="A103" s="583">
        <f>A101</f>
        <v>50</v>
      </c>
      <c r="B103" s="585">
        <f>B101</f>
        <v>2</v>
      </c>
      <c r="C103" s="585">
        <f>C101+1</f>
        <v>68</v>
      </c>
      <c r="D103" s="243">
        <f>'[1]594'!D48</f>
        <v>41</v>
      </c>
      <c r="E103" s="579" t="str">
        <f>'[1]594'!E48</f>
        <v>Výstavba SSÚD Nová Ves  - užitné plochy garáží a skladů</v>
      </c>
      <c r="F103" s="580"/>
      <c r="G103" s="344" t="str">
        <f>'[1]594'!G48</f>
        <v>plocha</v>
      </c>
      <c r="H103" s="92" t="str">
        <f>'[1]594'!H48</f>
        <v>m2</v>
      </c>
      <c r="I103" s="350">
        <v>1267</v>
      </c>
      <c r="J103" s="346">
        <f aca="true" t="shared" si="9" ref="J103:J128">J101+1</f>
        <v>8038</v>
      </c>
      <c r="K103" s="546" t="s">
        <v>48</v>
      </c>
      <c r="L103" s="547"/>
      <c r="M103" s="548"/>
      <c r="N103" s="591">
        <f>I103*I104</f>
        <v>26607</v>
      </c>
      <c r="O103" s="40"/>
    </row>
    <row r="104" spans="1:15" ht="13.5" customHeight="1">
      <c r="A104" s="584"/>
      <c r="B104" s="586"/>
      <c r="C104" s="586"/>
      <c r="D104" s="268">
        <f>'[1]594'!D49</f>
        <v>42</v>
      </c>
      <c r="E104" s="581"/>
      <c r="F104" s="582"/>
      <c r="G104" s="347" t="str">
        <f>'[1]594'!G49</f>
        <v> měrné náklady </v>
      </c>
      <c r="H104" s="271" t="str">
        <f>'[1]594'!H49</f>
        <v>tis.Kč/m2</v>
      </c>
      <c r="I104" s="348">
        <v>21</v>
      </c>
      <c r="J104" s="349">
        <f t="shared" si="9"/>
        <v>8068</v>
      </c>
      <c r="K104" s="539" t="s">
        <v>17</v>
      </c>
      <c r="L104" s="540"/>
      <c r="M104" s="541"/>
      <c r="N104" s="591"/>
      <c r="O104" s="40"/>
    </row>
    <row r="105" spans="1:15" ht="13.5" customHeight="1" hidden="1">
      <c r="A105" s="583">
        <f>A103</f>
        <v>50</v>
      </c>
      <c r="B105" s="585">
        <f>B103</f>
        <v>2</v>
      </c>
      <c r="C105" s="585">
        <f>C103+1</f>
        <v>69</v>
      </c>
      <c r="D105" s="243">
        <f>'[1]594'!D50</f>
        <v>41</v>
      </c>
      <c r="E105" s="579">
        <f>'[1]594'!E50</f>
        <v>0</v>
      </c>
      <c r="F105" s="580"/>
      <c r="G105" s="344" t="str">
        <f>'[1]594'!G50</f>
        <v>plocha</v>
      </c>
      <c r="H105" s="92" t="str">
        <f>'[1]594'!H50</f>
        <v>m2</v>
      </c>
      <c r="I105" s="350"/>
      <c r="J105" s="346">
        <f t="shared" si="9"/>
        <v>8039</v>
      </c>
      <c r="K105" s="546"/>
      <c r="L105" s="547"/>
      <c r="M105" s="548"/>
      <c r="N105" s="591">
        <f>I105*I106</f>
        <v>0</v>
      </c>
      <c r="O105" s="40"/>
    </row>
    <row r="106" spans="1:15" ht="13.5" customHeight="1" hidden="1">
      <c r="A106" s="584"/>
      <c r="B106" s="586"/>
      <c r="C106" s="586"/>
      <c r="D106" s="268">
        <f>'[1]594'!D51</f>
        <v>42</v>
      </c>
      <c r="E106" s="581"/>
      <c r="F106" s="582"/>
      <c r="G106" s="347" t="str">
        <f>'[1]594'!G51</f>
        <v> měrné náklady </v>
      </c>
      <c r="H106" s="271" t="str">
        <f>'[1]594'!H51</f>
        <v>tis.Kč/m2</v>
      </c>
      <c r="I106" s="348"/>
      <c r="J106" s="349">
        <f t="shared" si="9"/>
        <v>8069</v>
      </c>
      <c r="K106" s="539"/>
      <c r="L106" s="540"/>
      <c r="M106" s="541"/>
      <c r="N106" s="591"/>
      <c r="O106" s="40"/>
    </row>
    <row r="107" spans="1:15" ht="13.5" customHeight="1" hidden="1">
      <c r="A107" s="583">
        <f>A105</f>
        <v>50</v>
      </c>
      <c r="B107" s="585">
        <f>B105</f>
        <v>2</v>
      </c>
      <c r="C107" s="585">
        <f>C105+1</f>
        <v>70</v>
      </c>
      <c r="D107" s="243">
        <f>'[1]594'!D52</f>
        <v>41</v>
      </c>
      <c r="E107" s="579">
        <f>'[1]594'!E52</f>
        <v>0</v>
      </c>
      <c r="F107" s="580"/>
      <c r="G107" s="344" t="str">
        <f>'[1]594'!G52</f>
        <v>plocha</v>
      </c>
      <c r="H107" s="92" t="str">
        <f>'[1]594'!H52</f>
        <v>m2</v>
      </c>
      <c r="I107" s="350"/>
      <c r="J107" s="346">
        <f t="shared" si="9"/>
        <v>8040</v>
      </c>
      <c r="K107" s="546"/>
      <c r="L107" s="547"/>
      <c r="M107" s="548"/>
      <c r="N107" s="591">
        <f>I107*I108</f>
        <v>0</v>
      </c>
      <c r="O107" s="40"/>
    </row>
    <row r="108" spans="1:15" ht="13.5" customHeight="1" hidden="1">
      <c r="A108" s="584"/>
      <c r="B108" s="586"/>
      <c r="C108" s="586"/>
      <c r="D108" s="268">
        <f>'[1]594'!D53</f>
        <v>42</v>
      </c>
      <c r="E108" s="581"/>
      <c r="F108" s="582"/>
      <c r="G108" s="347" t="str">
        <f>'[1]594'!G53</f>
        <v> měrné náklady </v>
      </c>
      <c r="H108" s="271" t="str">
        <f>'[1]594'!H53</f>
        <v>tis.Kč/m2</v>
      </c>
      <c r="I108" s="348"/>
      <c r="J108" s="349">
        <f t="shared" si="9"/>
        <v>8070</v>
      </c>
      <c r="K108" s="539"/>
      <c r="L108" s="540"/>
      <c r="M108" s="541"/>
      <c r="N108" s="591"/>
      <c r="O108" s="40"/>
    </row>
    <row r="109" spans="1:15" ht="13.5" customHeight="1" hidden="1">
      <c r="A109" s="583">
        <f>A107</f>
        <v>50</v>
      </c>
      <c r="B109" s="585">
        <f>B107</f>
        <v>2</v>
      </c>
      <c r="C109" s="585">
        <f>C107+1</f>
        <v>71</v>
      </c>
      <c r="D109" s="243">
        <f>'[1]594'!D54</f>
        <v>41</v>
      </c>
      <c r="E109" s="579">
        <f>'[1]594'!E54</f>
        <v>0</v>
      </c>
      <c r="F109" s="580"/>
      <c r="G109" s="344" t="str">
        <f>'[1]594'!G54</f>
        <v>plocha</v>
      </c>
      <c r="H109" s="92" t="str">
        <f>'[1]594'!H54</f>
        <v>m2</v>
      </c>
      <c r="I109" s="350"/>
      <c r="J109" s="346">
        <f t="shared" si="9"/>
        <v>8041</v>
      </c>
      <c r="K109" s="546"/>
      <c r="L109" s="547"/>
      <c r="M109" s="548"/>
      <c r="N109" s="591">
        <f>I109*I110</f>
        <v>0</v>
      </c>
      <c r="O109" s="40"/>
    </row>
    <row r="110" spans="1:15" ht="13.5" customHeight="1" hidden="1">
      <c r="A110" s="584"/>
      <c r="B110" s="586"/>
      <c r="C110" s="586"/>
      <c r="D110" s="268">
        <f>'[1]594'!D55</f>
        <v>42</v>
      </c>
      <c r="E110" s="581"/>
      <c r="F110" s="582"/>
      <c r="G110" s="347" t="str">
        <f>'[1]594'!G55</f>
        <v> měrné náklady </v>
      </c>
      <c r="H110" s="271" t="str">
        <f>'[1]594'!H55</f>
        <v>tis.Kč/m2</v>
      </c>
      <c r="I110" s="348"/>
      <c r="J110" s="349">
        <f t="shared" si="9"/>
        <v>8071</v>
      </c>
      <c r="K110" s="539"/>
      <c r="L110" s="540"/>
      <c r="M110" s="541"/>
      <c r="N110" s="591"/>
      <c r="O110" s="40"/>
    </row>
    <row r="111" spans="1:15" ht="13.5" customHeight="1" hidden="1">
      <c r="A111" s="583">
        <f>A109</f>
        <v>50</v>
      </c>
      <c r="B111" s="585">
        <f>B109</f>
        <v>2</v>
      </c>
      <c r="C111" s="585">
        <f>C109+1</f>
        <v>72</v>
      </c>
      <c r="D111" s="243">
        <f>'[1]594'!D56</f>
        <v>41</v>
      </c>
      <c r="E111" s="579">
        <f>'[1]594'!E56</f>
        <v>0</v>
      </c>
      <c r="F111" s="580"/>
      <c r="G111" s="344" t="str">
        <f>'[1]594'!G56</f>
        <v>plocha</v>
      </c>
      <c r="H111" s="92" t="str">
        <f>'[1]594'!H56</f>
        <v>m2</v>
      </c>
      <c r="I111" s="350"/>
      <c r="J111" s="346">
        <f t="shared" si="9"/>
        <v>8042</v>
      </c>
      <c r="K111" s="546"/>
      <c r="L111" s="547"/>
      <c r="M111" s="548"/>
      <c r="N111" s="591">
        <f>I111*I112</f>
        <v>0</v>
      </c>
      <c r="O111" s="40"/>
    </row>
    <row r="112" spans="1:15" ht="13.5" customHeight="1" hidden="1">
      <c r="A112" s="584"/>
      <c r="B112" s="586"/>
      <c r="C112" s="586"/>
      <c r="D112" s="268">
        <f>'[1]594'!D57</f>
        <v>42</v>
      </c>
      <c r="E112" s="581"/>
      <c r="F112" s="582"/>
      <c r="G112" s="347" t="str">
        <f>'[1]594'!G57</f>
        <v> měrné náklady </v>
      </c>
      <c r="H112" s="271" t="str">
        <f>'[1]594'!H57</f>
        <v>tis.Kč/m2</v>
      </c>
      <c r="I112" s="348"/>
      <c r="J112" s="349">
        <f t="shared" si="9"/>
        <v>8072</v>
      </c>
      <c r="K112" s="539"/>
      <c r="L112" s="540"/>
      <c r="M112" s="541"/>
      <c r="N112" s="591"/>
      <c r="O112" s="40"/>
    </row>
    <row r="113" spans="1:15" ht="13.5" customHeight="1" hidden="1">
      <c r="A113" s="583">
        <f>A111</f>
        <v>50</v>
      </c>
      <c r="B113" s="585">
        <f>B111</f>
        <v>2</v>
      </c>
      <c r="C113" s="585">
        <f>C111+1</f>
        <v>73</v>
      </c>
      <c r="D113" s="243">
        <f>'[1]594'!D58</f>
        <v>41</v>
      </c>
      <c r="E113" s="579">
        <f>'[1]594'!E58</f>
        <v>0</v>
      </c>
      <c r="F113" s="580"/>
      <c r="G113" s="344" t="str">
        <f>'[1]594'!G58</f>
        <v>plocha</v>
      </c>
      <c r="H113" s="92" t="str">
        <f>'[1]594'!H58</f>
        <v>m2</v>
      </c>
      <c r="I113" s="350"/>
      <c r="J113" s="346">
        <f t="shared" si="9"/>
        <v>8043</v>
      </c>
      <c r="K113" s="546"/>
      <c r="L113" s="547"/>
      <c r="M113" s="548"/>
      <c r="N113" s="591">
        <f>I113*I114</f>
        <v>0</v>
      </c>
      <c r="O113" s="40"/>
    </row>
    <row r="114" spans="1:15" ht="13.5" customHeight="1" hidden="1">
      <c r="A114" s="584"/>
      <c r="B114" s="586"/>
      <c r="C114" s="586"/>
      <c r="D114" s="268">
        <f>'[1]594'!D59</f>
        <v>42</v>
      </c>
      <c r="E114" s="581"/>
      <c r="F114" s="582"/>
      <c r="G114" s="347" t="str">
        <f>'[1]594'!G59</f>
        <v> měrné náklady </v>
      </c>
      <c r="H114" s="271" t="str">
        <f>'[1]594'!H59</f>
        <v>tis.Kč/m2</v>
      </c>
      <c r="I114" s="348"/>
      <c r="J114" s="349">
        <f t="shared" si="9"/>
        <v>8073</v>
      </c>
      <c r="K114" s="539"/>
      <c r="L114" s="540"/>
      <c r="M114" s="541"/>
      <c r="N114" s="591"/>
      <c r="O114" s="40"/>
    </row>
    <row r="115" spans="1:15" ht="13.5" customHeight="1" hidden="1">
      <c r="A115" s="583">
        <f>A113</f>
        <v>50</v>
      </c>
      <c r="B115" s="585">
        <f>B113</f>
        <v>2</v>
      </c>
      <c r="C115" s="585">
        <f>C113+1</f>
        <v>74</v>
      </c>
      <c r="D115" s="243">
        <f>'[1]594'!D60</f>
        <v>41</v>
      </c>
      <c r="E115" s="579">
        <f>'[1]594'!E60</f>
        <v>0</v>
      </c>
      <c r="F115" s="580"/>
      <c r="G115" s="344" t="str">
        <f>'[1]594'!G60</f>
        <v>plocha</v>
      </c>
      <c r="H115" s="92" t="str">
        <f>'[1]594'!H60</f>
        <v>m2</v>
      </c>
      <c r="I115" s="350"/>
      <c r="J115" s="346">
        <f t="shared" si="9"/>
        <v>8044</v>
      </c>
      <c r="K115" s="546"/>
      <c r="L115" s="547"/>
      <c r="M115" s="548"/>
      <c r="N115" s="591">
        <f>I115*I116</f>
        <v>0</v>
      </c>
      <c r="O115" s="40"/>
    </row>
    <row r="116" spans="1:15" ht="13.5" customHeight="1" hidden="1">
      <c r="A116" s="584"/>
      <c r="B116" s="586"/>
      <c r="C116" s="586"/>
      <c r="D116" s="268">
        <f>'[1]594'!D61</f>
        <v>42</v>
      </c>
      <c r="E116" s="581"/>
      <c r="F116" s="582"/>
      <c r="G116" s="347" t="str">
        <f>'[1]594'!G61</f>
        <v> měrné náklady </v>
      </c>
      <c r="H116" s="271" t="str">
        <f>'[1]594'!H61</f>
        <v>tis.Kč/m2</v>
      </c>
      <c r="I116" s="348"/>
      <c r="J116" s="349">
        <f t="shared" si="9"/>
        <v>8074</v>
      </c>
      <c r="K116" s="539"/>
      <c r="L116" s="540"/>
      <c r="M116" s="541"/>
      <c r="N116" s="591"/>
      <c r="O116" s="40"/>
    </row>
    <row r="117" spans="1:15" ht="13.5" customHeight="1" hidden="1">
      <c r="A117" s="583">
        <f>A115</f>
        <v>50</v>
      </c>
      <c r="B117" s="585">
        <f>B115</f>
        <v>2</v>
      </c>
      <c r="C117" s="585">
        <f>C115+1</f>
        <v>75</v>
      </c>
      <c r="D117" s="243">
        <f>'[1]594'!D62</f>
        <v>41</v>
      </c>
      <c r="E117" s="579">
        <f>'[1]594'!E62</f>
        <v>0</v>
      </c>
      <c r="F117" s="580"/>
      <c r="G117" s="344" t="str">
        <f>'[1]594'!G62</f>
        <v>plocha</v>
      </c>
      <c r="H117" s="92" t="str">
        <f>'[1]594'!H62</f>
        <v>m2</v>
      </c>
      <c r="I117" s="350"/>
      <c r="J117" s="346">
        <f t="shared" si="9"/>
        <v>8045</v>
      </c>
      <c r="K117" s="546"/>
      <c r="L117" s="547"/>
      <c r="M117" s="548"/>
      <c r="N117" s="591">
        <f>I117*I118</f>
        <v>0</v>
      </c>
      <c r="O117" s="40"/>
    </row>
    <row r="118" spans="1:15" ht="13.5" customHeight="1" hidden="1">
      <c r="A118" s="584"/>
      <c r="B118" s="586"/>
      <c r="C118" s="586"/>
      <c r="D118" s="268">
        <f>'[1]594'!D63</f>
        <v>42</v>
      </c>
      <c r="E118" s="581"/>
      <c r="F118" s="582"/>
      <c r="G118" s="347" t="str">
        <f>'[1]594'!G63</f>
        <v> měrné náklady </v>
      </c>
      <c r="H118" s="271" t="str">
        <f>'[1]594'!H63</f>
        <v>tis.Kč/m2</v>
      </c>
      <c r="I118" s="348"/>
      <c r="J118" s="349">
        <f t="shared" si="9"/>
        <v>8075</v>
      </c>
      <c r="K118" s="539"/>
      <c r="L118" s="540"/>
      <c r="M118" s="541"/>
      <c r="N118" s="591"/>
      <c r="O118" s="40"/>
    </row>
    <row r="119" spans="1:15" ht="13.5" customHeight="1" hidden="1">
      <c r="A119" s="583">
        <f>A117</f>
        <v>50</v>
      </c>
      <c r="B119" s="585">
        <f>B117</f>
        <v>2</v>
      </c>
      <c r="C119" s="585">
        <f>C117+1</f>
        <v>76</v>
      </c>
      <c r="D119" s="243">
        <f>'[1]594'!D64</f>
        <v>41</v>
      </c>
      <c r="E119" s="579" t="str">
        <f>'[1]594'!E64</f>
        <v>Výkupy pozemků</v>
      </c>
      <c r="F119" s="580"/>
      <c r="G119" s="344" t="str">
        <f>'[1]594'!G64</f>
        <v>plocha</v>
      </c>
      <c r="H119" s="92" t="str">
        <f>'[1]594'!H64</f>
        <v>m2</v>
      </c>
      <c r="I119" s="351"/>
      <c r="J119" s="346">
        <f t="shared" si="9"/>
        <v>8046</v>
      </c>
      <c r="K119" s="546"/>
      <c r="L119" s="547"/>
      <c r="M119" s="548"/>
      <c r="N119" s="591">
        <f>I119*I120</f>
        <v>0</v>
      </c>
      <c r="O119" s="40"/>
    </row>
    <row r="120" spans="1:15" ht="13.5" customHeight="1" hidden="1">
      <c r="A120" s="584"/>
      <c r="B120" s="586"/>
      <c r="C120" s="586"/>
      <c r="D120" s="268">
        <f>'[1]594'!D65</f>
        <v>42</v>
      </c>
      <c r="E120" s="581"/>
      <c r="F120" s="582"/>
      <c r="G120" s="347" t="str">
        <f>'[1]594'!G65</f>
        <v> měrné náklady </v>
      </c>
      <c r="H120" s="271" t="str">
        <f>'[1]594'!H65</f>
        <v>tis.Kč/m2</v>
      </c>
      <c r="I120" s="352"/>
      <c r="J120" s="349">
        <f t="shared" si="9"/>
        <v>8076</v>
      </c>
      <c r="K120" s="539"/>
      <c r="L120" s="540"/>
      <c r="M120" s="541"/>
      <c r="N120" s="591"/>
      <c r="O120" s="40"/>
    </row>
    <row r="121" spans="1:15" ht="13.5" customHeight="1">
      <c r="A121" s="583">
        <f>A119</f>
        <v>50</v>
      </c>
      <c r="B121" s="585">
        <f>B119</f>
        <v>2</v>
      </c>
      <c r="C121" s="585">
        <f>C119+1</f>
        <v>77</v>
      </c>
      <c r="D121" s="243">
        <f>'[1]594'!D66</f>
        <v>41</v>
      </c>
      <c r="E121" s="579" t="str">
        <f>'[1]594'!E66</f>
        <v>Rekultivované plochy</v>
      </c>
      <c r="F121" s="580"/>
      <c r="G121" s="344" t="str">
        <f>'[1]594'!G66</f>
        <v>plocha</v>
      </c>
      <c r="H121" s="92" t="str">
        <f>'[1]594'!H66</f>
        <v>m2</v>
      </c>
      <c r="I121" s="350">
        <v>362795</v>
      </c>
      <c r="J121" s="346">
        <f t="shared" si="9"/>
        <v>8047</v>
      </c>
      <c r="K121" s="546" t="s">
        <v>48</v>
      </c>
      <c r="L121" s="547"/>
      <c r="M121" s="548"/>
      <c r="N121" s="595">
        <f>I121*I122</f>
        <v>8344.285</v>
      </c>
      <c r="O121" s="40"/>
    </row>
    <row r="122" spans="1:15" ht="13.5" customHeight="1">
      <c r="A122" s="584"/>
      <c r="B122" s="586"/>
      <c r="C122" s="586"/>
      <c r="D122" s="268">
        <f>'[1]594'!D67</f>
        <v>42</v>
      </c>
      <c r="E122" s="581"/>
      <c r="F122" s="582"/>
      <c r="G122" s="347" t="str">
        <f>'[1]594'!G67</f>
        <v> měrné náklady </v>
      </c>
      <c r="H122" s="271" t="str">
        <f>'[1]594'!H67</f>
        <v>tis.Kč/m2</v>
      </c>
      <c r="I122" s="353">
        <v>0.023</v>
      </c>
      <c r="J122" s="349">
        <f t="shared" si="9"/>
        <v>8077</v>
      </c>
      <c r="K122" s="539" t="s">
        <v>17</v>
      </c>
      <c r="L122" s="540"/>
      <c r="M122" s="541"/>
      <c r="N122" s="596"/>
      <c r="O122" s="40"/>
    </row>
    <row r="123" spans="1:15" ht="13.5" customHeight="1" hidden="1">
      <c r="A123" s="583">
        <f>A121</f>
        <v>50</v>
      </c>
      <c r="B123" s="585">
        <f>B121</f>
        <v>2</v>
      </c>
      <c r="C123" s="585">
        <f>C121+1</f>
        <v>78</v>
      </c>
      <c r="D123" s="243">
        <f>'[1]594'!D68</f>
        <v>41</v>
      </c>
      <c r="E123" s="579">
        <f>'[1]594'!E68</f>
        <v>0</v>
      </c>
      <c r="F123" s="580"/>
      <c r="G123" s="344" t="str">
        <f>'[1]594'!G68</f>
        <v>plocha</v>
      </c>
      <c r="H123" s="92" t="str">
        <f>'[1]594'!H68</f>
        <v>m2</v>
      </c>
      <c r="I123" s="351"/>
      <c r="J123" s="346">
        <f t="shared" si="9"/>
        <v>8048</v>
      </c>
      <c r="K123" s="546"/>
      <c r="L123" s="547"/>
      <c r="M123" s="548"/>
      <c r="N123" s="591">
        <f>I123*I124</f>
        <v>0</v>
      </c>
      <c r="O123" s="40"/>
    </row>
    <row r="124" spans="1:15" ht="13.5" customHeight="1" hidden="1">
      <c r="A124" s="584"/>
      <c r="B124" s="586"/>
      <c r="C124" s="586"/>
      <c r="D124" s="268">
        <f>'[1]594'!D69</f>
        <v>42</v>
      </c>
      <c r="E124" s="581"/>
      <c r="F124" s="582"/>
      <c r="G124" s="347" t="str">
        <f>'[1]594'!G69</f>
        <v> měrné náklady </v>
      </c>
      <c r="H124" s="271" t="str">
        <f>'[1]594'!H69</f>
        <v>tis.Kč/m2</v>
      </c>
      <c r="I124" s="352"/>
      <c r="J124" s="349">
        <f t="shared" si="9"/>
        <v>8078</v>
      </c>
      <c r="K124" s="539"/>
      <c r="L124" s="540"/>
      <c r="M124" s="541"/>
      <c r="N124" s="591"/>
      <c r="O124" s="40"/>
    </row>
    <row r="125" spans="1:15" ht="13.5" customHeight="1" hidden="1">
      <c r="A125" s="583">
        <f>A123</f>
        <v>50</v>
      </c>
      <c r="B125" s="585">
        <f>B123</f>
        <v>2</v>
      </c>
      <c r="C125" s="585">
        <f>C123+1</f>
        <v>79</v>
      </c>
      <c r="D125" s="243">
        <f>'[1]594'!D70</f>
        <v>41</v>
      </c>
      <c r="E125" s="579">
        <f>'[1]594'!E70</f>
        <v>0</v>
      </c>
      <c r="F125" s="580"/>
      <c r="G125" s="344" t="str">
        <f>'[1]594'!G70</f>
        <v>plocha</v>
      </c>
      <c r="H125" s="92" t="str">
        <f>'[1]594'!H70</f>
        <v>m2</v>
      </c>
      <c r="I125" s="351"/>
      <c r="J125" s="346">
        <f t="shared" si="9"/>
        <v>8049</v>
      </c>
      <c r="K125" s="546"/>
      <c r="L125" s="547"/>
      <c r="M125" s="548"/>
      <c r="N125" s="591">
        <f>I125*I126</f>
        <v>0</v>
      </c>
      <c r="O125" s="40"/>
    </row>
    <row r="126" spans="1:15" ht="13.5" customHeight="1" hidden="1">
      <c r="A126" s="584"/>
      <c r="B126" s="586"/>
      <c r="C126" s="586"/>
      <c r="D126" s="268">
        <f>'[1]594'!D71</f>
        <v>42</v>
      </c>
      <c r="E126" s="581"/>
      <c r="F126" s="582"/>
      <c r="G126" s="347" t="str">
        <f>'[1]594'!G71</f>
        <v> měrné náklady </v>
      </c>
      <c r="H126" s="271" t="str">
        <f>'[1]594'!H71</f>
        <v>tis.Kč/m2</v>
      </c>
      <c r="I126" s="352"/>
      <c r="J126" s="349">
        <f t="shared" si="9"/>
        <v>8079</v>
      </c>
      <c r="K126" s="539"/>
      <c r="L126" s="540"/>
      <c r="M126" s="541"/>
      <c r="N126" s="591"/>
      <c r="O126" s="40"/>
    </row>
    <row r="127" spans="1:15" ht="13.5" customHeight="1" hidden="1">
      <c r="A127" s="583">
        <f>A125</f>
        <v>50</v>
      </c>
      <c r="B127" s="585">
        <f>B125</f>
        <v>2</v>
      </c>
      <c r="C127" s="585">
        <f>C125+1</f>
        <v>80</v>
      </c>
      <c r="D127" s="243">
        <f>'[1]594'!D72</f>
        <v>41</v>
      </c>
      <c r="E127" s="579"/>
      <c r="F127" s="580"/>
      <c r="G127" s="344" t="str">
        <f>'[1]594'!G72</f>
        <v>plocha</v>
      </c>
      <c r="H127" s="92" t="str">
        <f>'[1]594'!H72</f>
        <v>m2</v>
      </c>
      <c r="I127" s="351"/>
      <c r="J127" s="346">
        <f t="shared" si="9"/>
        <v>8050</v>
      </c>
      <c r="K127" s="546"/>
      <c r="L127" s="547"/>
      <c r="M127" s="548"/>
      <c r="N127" s="591">
        <f>I127*I128</f>
        <v>0</v>
      </c>
      <c r="O127" s="40"/>
    </row>
    <row r="128" spans="1:15" ht="13.5" customHeight="1" hidden="1" thickBot="1">
      <c r="A128" s="584"/>
      <c r="B128" s="586"/>
      <c r="C128" s="586"/>
      <c r="D128" s="268">
        <f>'[1]594'!D73</f>
        <v>42</v>
      </c>
      <c r="E128" s="581"/>
      <c r="F128" s="582"/>
      <c r="G128" s="347" t="str">
        <f>'[1]594'!G73</f>
        <v> měrné náklady </v>
      </c>
      <c r="H128" s="271" t="str">
        <f>'[1]594'!H73</f>
        <v>tis.Kč/m2</v>
      </c>
      <c r="I128" s="354"/>
      <c r="J128" s="349">
        <f t="shared" si="9"/>
        <v>8080</v>
      </c>
      <c r="K128" s="539"/>
      <c r="L128" s="540"/>
      <c r="M128" s="541"/>
      <c r="N128" s="591"/>
      <c r="O128" s="40"/>
    </row>
    <row r="129" spans="1:15" ht="6.75" customHeight="1">
      <c r="A129" s="355"/>
      <c r="B129" s="355"/>
      <c r="C129" s="355"/>
      <c r="D129" s="356"/>
      <c r="E129" s="357"/>
      <c r="F129" s="357"/>
      <c r="G129" s="358"/>
      <c r="H129" s="359"/>
      <c r="I129" s="360"/>
      <c r="J129" s="361"/>
      <c r="K129" s="362"/>
      <c r="L129" s="362"/>
      <c r="M129" s="362"/>
      <c r="N129" s="363"/>
      <c r="O129" s="40"/>
    </row>
    <row r="130" spans="1:15" ht="13.5" customHeight="1" hidden="1" thickTop="1">
      <c r="A130" s="364">
        <f>A127</f>
        <v>50</v>
      </c>
      <c r="B130" s="365">
        <f>B127</f>
        <v>2</v>
      </c>
      <c r="C130" s="365">
        <f>C127+1</f>
        <v>81</v>
      </c>
      <c r="D130" s="243"/>
      <c r="E130" s="107"/>
      <c r="F130" s="366"/>
      <c r="G130" s="367"/>
      <c r="H130" s="368" t="s">
        <v>95</v>
      </c>
      <c r="I130" s="369"/>
      <c r="J130" s="370">
        <f>J128+1</f>
        <v>8081</v>
      </c>
      <c r="K130" s="587"/>
      <c r="L130" s="588"/>
      <c r="M130" s="589"/>
      <c r="N130" s="371">
        <f aca="true" t="shared" si="10" ref="N130:N148">5*I130</f>
        <v>0</v>
      </c>
      <c r="O130" s="40"/>
    </row>
    <row r="131" spans="1:15" ht="13.5" customHeight="1" hidden="1">
      <c r="A131" s="372">
        <f aca="true" t="shared" si="11" ref="A131:A144">A130</f>
        <v>50</v>
      </c>
      <c r="B131" s="373">
        <f aca="true" t="shared" si="12" ref="B131:B144">B130</f>
        <v>2</v>
      </c>
      <c r="C131" s="373">
        <f aca="true" t="shared" si="13" ref="C131:C148">C130+1</f>
        <v>82</v>
      </c>
      <c r="D131" s="253"/>
      <c r="E131" s="107"/>
      <c r="F131" s="107"/>
      <c r="G131" s="58"/>
      <c r="H131" s="374" t="s">
        <v>95</v>
      </c>
      <c r="I131" s="375"/>
      <c r="J131" s="376">
        <f aca="true" t="shared" si="14" ref="J131:J148">J130+1</f>
        <v>8082</v>
      </c>
      <c r="K131" s="530"/>
      <c r="L131" s="531"/>
      <c r="M131" s="532"/>
      <c r="N131" s="371">
        <f t="shared" si="10"/>
        <v>0</v>
      </c>
      <c r="O131" s="40"/>
    </row>
    <row r="132" spans="1:15" ht="13.5" customHeight="1" hidden="1">
      <c r="A132" s="372">
        <f t="shared" si="11"/>
        <v>50</v>
      </c>
      <c r="B132" s="373">
        <f t="shared" si="12"/>
        <v>2</v>
      </c>
      <c r="C132" s="373">
        <f t="shared" si="13"/>
        <v>83</v>
      </c>
      <c r="D132" s="253"/>
      <c r="E132" s="107"/>
      <c r="F132" s="107"/>
      <c r="G132" s="58"/>
      <c r="H132" s="374" t="s">
        <v>95</v>
      </c>
      <c r="I132" s="375"/>
      <c r="J132" s="377">
        <f t="shared" si="14"/>
        <v>8083</v>
      </c>
      <c r="K132" s="530"/>
      <c r="L132" s="531"/>
      <c r="M132" s="532"/>
      <c r="N132" s="371">
        <f t="shared" si="10"/>
        <v>0</v>
      </c>
      <c r="O132" s="40"/>
    </row>
    <row r="133" spans="1:15" ht="13.5" customHeight="1" hidden="1">
      <c r="A133" s="372">
        <f t="shared" si="11"/>
        <v>50</v>
      </c>
      <c r="B133" s="373">
        <f t="shared" si="12"/>
        <v>2</v>
      </c>
      <c r="C133" s="373">
        <f t="shared" si="13"/>
        <v>84</v>
      </c>
      <c r="D133" s="253"/>
      <c r="E133" s="107"/>
      <c r="F133" s="107"/>
      <c r="G133" s="58"/>
      <c r="H133" s="374" t="s">
        <v>95</v>
      </c>
      <c r="I133" s="375"/>
      <c r="J133" s="377">
        <f t="shared" si="14"/>
        <v>8084</v>
      </c>
      <c r="K133" s="530"/>
      <c r="L133" s="531"/>
      <c r="M133" s="532"/>
      <c r="N133" s="371">
        <f t="shared" si="10"/>
        <v>0</v>
      </c>
      <c r="O133" s="40"/>
    </row>
    <row r="134" spans="1:15" ht="13.5" customHeight="1" hidden="1">
      <c r="A134" s="372">
        <f t="shared" si="11"/>
        <v>50</v>
      </c>
      <c r="B134" s="373">
        <f t="shared" si="12"/>
        <v>2</v>
      </c>
      <c r="C134" s="373">
        <f t="shared" si="13"/>
        <v>85</v>
      </c>
      <c r="D134" s="253"/>
      <c r="E134" s="107"/>
      <c r="F134" s="107"/>
      <c r="G134" s="58"/>
      <c r="H134" s="374" t="s">
        <v>95</v>
      </c>
      <c r="I134" s="375"/>
      <c r="J134" s="377">
        <f t="shared" si="14"/>
        <v>8085</v>
      </c>
      <c r="K134" s="530"/>
      <c r="L134" s="531"/>
      <c r="M134" s="532"/>
      <c r="N134" s="371">
        <f t="shared" si="10"/>
        <v>0</v>
      </c>
      <c r="O134" s="40"/>
    </row>
    <row r="135" spans="1:15" ht="13.5" customHeight="1" hidden="1">
      <c r="A135" s="372">
        <f t="shared" si="11"/>
        <v>50</v>
      </c>
      <c r="B135" s="373">
        <f t="shared" si="12"/>
        <v>2</v>
      </c>
      <c r="C135" s="373">
        <f t="shared" si="13"/>
        <v>86</v>
      </c>
      <c r="D135" s="253"/>
      <c r="E135" s="107"/>
      <c r="F135" s="107"/>
      <c r="G135" s="58"/>
      <c r="H135" s="374" t="s">
        <v>95</v>
      </c>
      <c r="I135" s="375"/>
      <c r="J135" s="377">
        <f t="shared" si="14"/>
        <v>8086</v>
      </c>
      <c r="K135" s="530"/>
      <c r="L135" s="531"/>
      <c r="M135" s="532"/>
      <c r="N135" s="371">
        <f t="shared" si="10"/>
        <v>0</v>
      </c>
      <c r="O135" s="40"/>
    </row>
    <row r="136" spans="1:15" ht="13.5" customHeight="1" hidden="1">
      <c r="A136" s="372">
        <f t="shared" si="11"/>
        <v>50</v>
      </c>
      <c r="B136" s="373">
        <f t="shared" si="12"/>
        <v>2</v>
      </c>
      <c r="C136" s="373">
        <f t="shared" si="13"/>
        <v>87</v>
      </c>
      <c r="D136" s="253"/>
      <c r="E136" s="107"/>
      <c r="F136" s="107"/>
      <c r="G136" s="58"/>
      <c r="H136" s="374" t="s">
        <v>95</v>
      </c>
      <c r="I136" s="375"/>
      <c r="J136" s="377">
        <f t="shared" si="14"/>
        <v>8087</v>
      </c>
      <c r="K136" s="530"/>
      <c r="L136" s="531"/>
      <c r="M136" s="532"/>
      <c r="N136" s="371">
        <f t="shared" si="10"/>
        <v>0</v>
      </c>
      <c r="O136" s="40"/>
    </row>
    <row r="137" spans="1:15" ht="13.5" customHeight="1" hidden="1">
      <c r="A137" s="372">
        <f t="shared" si="11"/>
        <v>50</v>
      </c>
      <c r="B137" s="373">
        <f t="shared" si="12"/>
        <v>2</v>
      </c>
      <c r="C137" s="373">
        <f t="shared" si="13"/>
        <v>88</v>
      </c>
      <c r="D137" s="253"/>
      <c r="E137" s="107"/>
      <c r="F137" s="107"/>
      <c r="G137" s="58"/>
      <c r="H137" s="374" t="s">
        <v>95</v>
      </c>
      <c r="I137" s="375"/>
      <c r="J137" s="377">
        <f t="shared" si="14"/>
        <v>8088</v>
      </c>
      <c r="K137" s="530"/>
      <c r="L137" s="531"/>
      <c r="M137" s="532"/>
      <c r="N137" s="371">
        <f t="shared" si="10"/>
        <v>0</v>
      </c>
      <c r="O137" s="40"/>
    </row>
    <row r="138" spans="1:15" ht="13.5" customHeight="1" hidden="1">
      <c r="A138" s="372">
        <f t="shared" si="11"/>
        <v>50</v>
      </c>
      <c r="B138" s="373">
        <f t="shared" si="12"/>
        <v>2</v>
      </c>
      <c r="C138" s="373">
        <f t="shared" si="13"/>
        <v>89</v>
      </c>
      <c r="D138" s="253"/>
      <c r="E138" s="107"/>
      <c r="F138" s="107"/>
      <c r="G138" s="58"/>
      <c r="H138" s="374" t="s">
        <v>95</v>
      </c>
      <c r="I138" s="375"/>
      <c r="J138" s="377">
        <f t="shared" si="14"/>
        <v>8089</v>
      </c>
      <c r="K138" s="530"/>
      <c r="L138" s="531"/>
      <c r="M138" s="532"/>
      <c r="N138" s="371">
        <f t="shared" si="10"/>
        <v>0</v>
      </c>
      <c r="O138" s="40"/>
    </row>
    <row r="139" spans="1:15" ht="13.5" customHeight="1" hidden="1">
      <c r="A139" s="372">
        <f t="shared" si="11"/>
        <v>50</v>
      </c>
      <c r="B139" s="373">
        <f t="shared" si="12"/>
        <v>2</v>
      </c>
      <c r="C139" s="373">
        <f t="shared" si="13"/>
        <v>90</v>
      </c>
      <c r="D139" s="253"/>
      <c r="E139" s="107"/>
      <c r="F139" s="107"/>
      <c r="G139" s="58"/>
      <c r="H139" s="374" t="s">
        <v>95</v>
      </c>
      <c r="I139" s="375"/>
      <c r="J139" s="377">
        <f t="shared" si="14"/>
        <v>8090</v>
      </c>
      <c r="K139" s="530"/>
      <c r="L139" s="531"/>
      <c r="M139" s="532"/>
      <c r="N139" s="371">
        <f t="shared" si="10"/>
        <v>0</v>
      </c>
      <c r="O139" s="40"/>
    </row>
    <row r="140" spans="1:15" ht="13.5" customHeight="1" hidden="1">
      <c r="A140" s="372">
        <f t="shared" si="11"/>
        <v>50</v>
      </c>
      <c r="B140" s="373">
        <f t="shared" si="12"/>
        <v>2</v>
      </c>
      <c r="C140" s="373">
        <f t="shared" si="13"/>
        <v>91</v>
      </c>
      <c r="D140" s="253"/>
      <c r="E140" s="107"/>
      <c r="F140" s="107"/>
      <c r="G140" s="58"/>
      <c r="H140" s="374" t="s">
        <v>95</v>
      </c>
      <c r="I140" s="375"/>
      <c r="J140" s="377">
        <f t="shared" si="14"/>
        <v>8091</v>
      </c>
      <c r="K140" s="530"/>
      <c r="L140" s="531"/>
      <c r="M140" s="532"/>
      <c r="N140" s="371">
        <f t="shared" si="10"/>
        <v>0</v>
      </c>
      <c r="O140" s="40"/>
    </row>
    <row r="141" spans="1:15" ht="13.5" customHeight="1" hidden="1">
      <c r="A141" s="372">
        <f t="shared" si="11"/>
        <v>50</v>
      </c>
      <c r="B141" s="373">
        <f t="shared" si="12"/>
        <v>2</v>
      </c>
      <c r="C141" s="373">
        <f t="shared" si="13"/>
        <v>92</v>
      </c>
      <c r="D141" s="253"/>
      <c r="E141" s="107"/>
      <c r="F141" s="107"/>
      <c r="G141" s="58"/>
      <c r="H141" s="374" t="s">
        <v>95</v>
      </c>
      <c r="I141" s="375"/>
      <c r="J141" s="377">
        <f t="shared" si="14"/>
        <v>8092</v>
      </c>
      <c r="K141" s="530"/>
      <c r="L141" s="531"/>
      <c r="M141" s="532"/>
      <c r="N141" s="371">
        <f t="shared" si="10"/>
        <v>0</v>
      </c>
      <c r="O141" s="40"/>
    </row>
    <row r="142" spans="1:15" ht="13.5" customHeight="1" hidden="1">
      <c r="A142" s="372">
        <f t="shared" si="11"/>
        <v>50</v>
      </c>
      <c r="B142" s="373">
        <f t="shared" si="12"/>
        <v>2</v>
      </c>
      <c r="C142" s="373">
        <f t="shared" si="13"/>
        <v>93</v>
      </c>
      <c r="D142" s="253"/>
      <c r="E142" s="107"/>
      <c r="F142" s="107"/>
      <c r="G142" s="58"/>
      <c r="H142" s="374" t="s">
        <v>95</v>
      </c>
      <c r="I142" s="375"/>
      <c r="J142" s="377">
        <f t="shared" si="14"/>
        <v>8093</v>
      </c>
      <c r="K142" s="530"/>
      <c r="L142" s="531"/>
      <c r="M142" s="532"/>
      <c r="N142" s="371">
        <f t="shared" si="10"/>
        <v>0</v>
      </c>
      <c r="O142" s="40"/>
    </row>
    <row r="143" spans="1:15" ht="13.5" customHeight="1" hidden="1">
      <c r="A143" s="372">
        <f t="shared" si="11"/>
        <v>50</v>
      </c>
      <c r="B143" s="373">
        <f t="shared" si="12"/>
        <v>2</v>
      </c>
      <c r="C143" s="373">
        <f t="shared" si="13"/>
        <v>94</v>
      </c>
      <c r="D143" s="253"/>
      <c r="E143" s="107"/>
      <c r="F143" s="107"/>
      <c r="G143" s="58"/>
      <c r="H143" s="374" t="s">
        <v>95</v>
      </c>
      <c r="I143" s="375"/>
      <c r="J143" s="377">
        <f t="shared" si="14"/>
        <v>8094</v>
      </c>
      <c r="K143" s="530"/>
      <c r="L143" s="531"/>
      <c r="M143" s="532"/>
      <c r="N143" s="371">
        <f t="shared" si="10"/>
        <v>0</v>
      </c>
      <c r="O143" s="40"/>
    </row>
    <row r="144" spans="1:15" ht="13.5" customHeight="1" hidden="1">
      <c r="A144" s="372">
        <f t="shared" si="11"/>
        <v>50</v>
      </c>
      <c r="B144" s="373">
        <f t="shared" si="12"/>
        <v>2</v>
      </c>
      <c r="C144" s="373">
        <f t="shared" si="13"/>
        <v>95</v>
      </c>
      <c r="D144" s="253"/>
      <c r="E144" s="107"/>
      <c r="F144" s="107"/>
      <c r="G144" s="58"/>
      <c r="H144" s="374" t="s">
        <v>95</v>
      </c>
      <c r="I144" s="375"/>
      <c r="J144" s="377">
        <f t="shared" si="14"/>
        <v>8095</v>
      </c>
      <c r="K144" s="530"/>
      <c r="L144" s="531"/>
      <c r="M144" s="532"/>
      <c r="N144" s="371">
        <f t="shared" si="10"/>
        <v>0</v>
      </c>
      <c r="O144" s="40"/>
    </row>
    <row r="145" spans="1:15" ht="13.5" customHeight="1" hidden="1">
      <c r="A145" s="372">
        <f>A134</f>
        <v>50</v>
      </c>
      <c r="B145" s="373">
        <f>B134</f>
        <v>2</v>
      </c>
      <c r="C145" s="373">
        <f t="shared" si="13"/>
        <v>96</v>
      </c>
      <c r="D145" s="253"/>
      <c r="E145" s="107"/>
      <c r="F145" s="107"/>
      <c r="G145" s="58"/>
      <c r="H145" s="374" t="s">
        <v>95</v>
      </c>
      <c r="I145" s="375"/>
      <c r="J145" s="377">
        <f t="shared" si="14"/>
        <v>8096</v>
      </c>
      <c r="K145" s="530"/>
      <c r="L145" s="531"/>
      <c r="M145" s="532"/>
      <c r="N145" s="371">
        <f t="shared" si="10"/>
        <v>0</v>
      </c>
      <c r="O145" s="40"/>
    </row>
    <row r="146" spans="1:15" ht="13.5" customHeight="1" hidden="1">
      <c r="A146" s="372">
        <f aca="true" t="shared" si="15" ref="A146:B148">A145</f>
        <v>50</v>
      </c>
      <c r="B146" s="373">
        <f t="shared" si="15"/>
        <v>2</v>
      </c>
      <c r="C146" s="373">
        <f t="shared" si="13"/>
        <v>97</v>
      </c>
      <c r="D146" s="253"/>
      <c r="E146" s="107"/>
      <c r="F146" s="107"/>
      <c r="G146" s="58"/>
      <c r="H146" s="374" t="s">
        <v>95</v>
      </c>
      <c r="I146" s="375"/>
      <c r="J146" s="377">
        <f t="shared" si="14"/>
        <v>8097</v>
      </c>
      <c r="K146" s="530"/>
      <c r="L146" s="531"/>
      <c r="M146" s="532"/>
      <c r="N146" s="371">
        <f t="shared" si="10"/>
        <v>0</v>
      </c>
      <c r="O146" s="40"/>
    </row>
    <row r="147" spans="1:15" ht="13.5" customHeight="1" hidden="1">
      <c r="A147" s="372">
        <f t="shared" si="15"/>
        <v>50</v>
      </c>
      <c r="B147" s="373">
        <f t="shared" si="15"/>
        <v>2</v>
      </c>
      <c r="C147" s="373">
        <f t="shared" si="13"/>
        <v>98</v>
      </c>
      <c r="D147" s="253"/>
      <c r="E147" s="107"/>
      <c r="F147" s="107"/>
      <c r="G147" s="58"/>
      <c r="H147" s="374" t="s">
        <v>95</v>
      </c>
      <c r="I147" s="375"/>
      <c r="J147" s="377">
        <f t="shared" si="14"/>
        <v>8098</v>
      </c>
      <c r="K147" s="530"/>
      <c r="L147" s="531"/>
      <c r="M147" s="532"/>
      <c r="N147" s="371">
        <f t="shared" si="10"/>
        <v>0</v>
      </c>
      <c r="O147" s="40"/>
    </row>
    <row r="148" spans="1:15" ht="13.5" customHeight="1" hidden="1" thickBot="1">
      <c r="A148" s="378">
        <f t="shared" si="15"/>
        <v>50</v>
      </c>
      <c r="B148" s="379">
        <f t="shared" si="15"/>
        <v>2</v>
      </c>
      <c r="C148" s="379">
        <f t="shared" si="13"/>
        <v>99</v>
      </c>
      <c r="D148" s="268"/>
      <c r="E148" s="380"/>
      <c r="F148" s="381"/>
      <c r="G148" s="74"/>
      <c r="H148" s="382" t="s">
        <v>95</v>
      </c>
      <c r="I148" s="411"/>
      <c r="J148" s="383">
        <f t="shared" si="14"/>
        <v>8099</v>
      </c>
      <c r="K148" s="533"/>
      <c r="L148" s="534"/>
      <c r="M148" s="535"/>
      <c r="N148" s="371">
        <f t="shared" si="10"/>
        <v>0</v>
      </c>
      <c r="O148" s="40"/>
    </row>
    <row r="149" spans="1:15" ht="6.75" customHeight="1">
      <c r="A149" s="133"/>
      <c r="B149" s="177"/>
      <c r="C149" s="177"/>
      <c r="D149" s="177"/>
      <c r="E149" s="129"/>
      <c r="F149" s="129"/>
      <c r="G149" s="13"/>
      <c r="H149" s="13"/>
      <c r="I149" s="412"/>
      <c r="J149" s="190"/>
      <c r="K149" s="190"/>
      <c r="L149" s="190"/>
      <c r="M149" s="190"/>
      <c r="N149" s="384"/>
      <c r="O149" s="40"/>
    </row>
    <row r="150" spans="1:14" ht="15" customHeight="1">
      <c r="A150" s="385" t="s">
        <v>96</v>
      </c>
      <c r="B150" s="386"/>
      <c r="C150" s="386"/>
      <c r="D150" s="386"/>
      <c r="E150" s="386" t="s">
        <v>97</v>
      </c>
      <c r="F150" s="387"/>
      <c r="G150" s="387"/>
      <c r="H150" s="387"/>
      <c r="I150" s="387"/>
      <c r="J150" s="387"/>
      <c r="K150" s="387"/>
      <c r="L150" s="387"/>
      <c r="M150" s="388"/>
      <c r="N150" s="61">
        <f>SUM(N69:N148)</f>
        <v>1878366.285</v>
      </c>
    </row>
    <row r="151" spans="1:14" ht="15" customHeight="1">
      <c r="A151" s="389"/>
      <c r="B151" s="199"/>
      <c r="C151" s="199"/>
      <c r="D151" s="199"/>
      <c r="E151" s="199" t="s">
        <v>98</v>
      </c>
      <c r="F151" s="390"/>
      <c r="G151" s="390"/>
      <c r="H151" s="390"/>
      <c r="I151" s="390"/>
      <c r="J151" s="390"/>
      <c r="K151" s="390"/>
      <c r="L151" s="390"/>
      <c r="M151" s="391"/>
      <c r="N151" s="392">
        <f>N150/1000/'49'!O37</f>
        <v>0.9374909712968091</v>
      </c>
    </row>
    <row r="152" spans="1:14" ht="15" customHeight="1">
      <c r="A152" s="193"/>
      <c r="B152" s="393"/>
      <c r="C152" s="393"/>
      <c r="D152" s="393"/>
      <c r="E152" s="394"/>
      <c r="F152" s="394"/>
      <c r="G152" s="394"/>
      <c r="H152" s="394"/>
      <c r="I152" s="394"/>
      <c r="J152" s="394"/>
      <c r="K152" s="394"/>
      <c r="L152" s="394"/>
      <c r="M152" s="395"/>
      <c r="N152" s="392">
        <f>N150/1000/'49'!$J$37</f>
        <v>0.0573721648924674</v>
      </c>
    </row>
    <row r="153" spans="1:14" ht="15" customHeight="1">
      <c r="A153" s="199"/>
      <c r="B153" s="199"/>
      <c r="C153" s="199"/>
      <c r="D153" s="199"/>
      <c r="E153" s="390"/>
      <c r="F153" s="390"/>
      <c r="G153" s="390"/>
      <c r="H153" s="390"/>
      <c r="I153" s="390"/>
      <c r="J153" s="390"/>
      <c r="K153" s="390"/>
      <c r="L153" s="390"/>
      <c r="M153" s="390"/>
      <c r="N153" s="392"/>
    </row>
    <row r="154" spans="1:14" ht="12.7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</row>
    <row r="244" ht="12.75"/>
    <row r="245" ht="12.75"/>
    <row r="246" ht="12.75"/>
    <row r="247" ht="12.75"/>
    <row r="249" ht="12.75"/>
  </sheetData>
  <mergeCells count="290">
    <mergeCell ref="E63:G63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  <mergeCell ref="N115:N116"/>
    <mergeCell ref="N101:N102"/>
    <mergeCell ref="N103:N104"/>
    <mergeCell ref="N105:N106"/>
    <mergeCell ref="N107:N108"/>
    <mergeCell ref="N93:N94"/>
    <mergeCell ref="N95:N96"/>
    <mergeCell ref="N97:N98"/>
    <mergeCell ref="N99:N100"/>
    <mergeCell ref="N85:N86"/>
    <mergeCell ref="N87:N88"/>
    <mergeCell ref="N89:N90"/>
    <mergeCell ref="N91:N92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K103:M103"/>
    <mergeCell ref="K104:M104"/>
    <mergeCell ref="K105:M105"/>
    <mergeCell ref="K106:M106"/>
    <mergeCell ref="K107:M107"/>
    <mergeCell ref="K108:M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E71:F72"/>
    <mergeCell ref="A73:A74"/>
    <mergeCell ref="B73:B74"/>
    <mergeCell ref="C73:C74"/>
    <mergeCell ref="E73:F74"/>
    <mergeCell ref="A69:A70"/>
    <mergeCell ref="B69:B70"/>
    <mergeCell ref="C69:C70"/>
    <mergeCell ref="A71:A72"/>
    <mergeCell ref="B71:B72"/>
    <mergeCell ref="C71:C72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A11:D11"/>
    <mergeCell ref="K31:M31"/>
    <mergeCell ref="K32:M32"/>
    <mergeCell ref="K33:M33"/>
    <mergeCell ref="K20:M20"/>
    <mergeCell ref="K21:M21"/>
    <mergeCell ref="K22:M22"/>
    <mergeCell ref="K23:M23"/>
    <mergeCell ref="E11:H11"/>
    <mergeCell ref="J11:M11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28:M28"/>
    <mergeCell ref="K29:M29"/>
    <mergeCell ref="K17:M17"/>
    <mergeCell ref="K18:M18"/>
    <mergeCell ref="K19:M19"/>
    <mergeCell ref="K24:M24"/>
    <mergeCell ref="K25:M25"/>
    <mergeCell ref="K134:M134"/>
    <mergeCell ref="K145:M145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27:M127"/>
    <mergeCell ref="K128:M128"/>
    <mergeCell ref="K123:M123"/>
    <mergeCell ref="K124:M124"/>
    <mergeCell ref="K121:M121"/>
    <mergeCell ref="K122:M122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A13:D13"/>
    <mergeCell ref="A15:D15"/>
    <mergeCell ref="A54:D54"/>
    <mergeCell ref="A56:D56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88:M88"/>
    <mergeCell ref="K89:M89"/>
    <mergeCell ref="K82:M82"/>
    <mergeCell ref="K83:M83"/>
    <mergeCell ref="K84:M84"/>
    <mergeCell ref="K85:M85"/>
    <mergeCell ref="K100:M100"/>
    <mergeCell ref="K101:M101"/>
    <mergeCell ref="K95:M95"/>
    <mergeCell ref="K96:M96"/>
    <mergeCell ref="K97:M97"/>
    <mergeCell ref="K98:M98"/>
    <mergeCell ref="K78:M78"/>
    <mergeCell ref="K79:M79"/>
    <mergeCell ref="K94:M94"/>
    <mergeCell ref="K99:M99"/>
    <mergeCell ref="K90:M90"/>
    <mergeCell ref="K91:M91"/>
    <mergeCell ref="K92:M92"/>
    <mergeCell ref="K93:M93"/>
    <mergeCell ref="K86:M86"/>
    <mergeCell ref="K87:M87"/>
    <mergeCell ref="A9:D9"/>
    <mergeCell ref="E9:J9"/>
    <mergeCell ref="K102:M102"/>
    <mergeCell ref="K71:M71"/>
    <mergeCell ref="K72:M72"/>
    <mergeCell ref="K73:M73"/>
    <mergeCell ref="K74:M74"/>
    <mergeCell ref="K75:M75"/>
    <mergeCell ref="K76:M76"/>
    <mergeCell ref="K77:M77"/>
    <mergeCell ref="K66:M66"/>
    <mergeCell ref="K67:M67"/>
    <mergeCell ref="K62:M62"/>
    <mergeCell ref="K63:M63"/>
    <mergeCell ref="K64:M64"/>
    <mergeCell ref="K65:M65"/>
    <mergeCell ref="K143:M143"/>
    <mergeCell ref="K144:M144"/>
    <mergeCell ref="K148:M148"/>
    <mergeCell ref="K146:M146"/>
    <mergeCell ref="K147:M147"/>
  </mergeCells>
  <printOptions horizontalCentered="1"/>
  <pageMargins left="1" right="0.31496062992125984" top="0.55" bottom="0.72" header="0.46" footer="0.42"/>
  <pageSetup horizontalDpi="180" verticalDpi="180" orientation="portrait" paperSize="9" scale="75" r:id="rId4"/>
  <headerFooter alignWithMargins="0">
    <oddFooter>&amp;C&amp;12 2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54"/>
  <sheetViews>
    <sheetView showGridLines="0" zoomScaleSheetLayoutView="100" workbookViewId="0" topLeftCell="A1">
      <selection activeCell="J16" sqref="J16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ht="15">
      <c r="J1" s="413" t="s">
        <v>100</v>
      </c>
    </row>
    <row r="2" ht="15">
      <c r="J2" s="413" t="s">
        <v>101</v>
      </c>
    </row>
    <row r="3" ht="15">
      <c r="J3" s="413" t="s">
        <v>102</v>
      </c>
    </row>
    <row r="4" ht="15">
      <c r="J4" s="413" t="s">
        <v>103</v>
      </c>
    </row>
    <row r="5" spans="1:13" ht="24.75" customHeight="1">
      <c r="A5" s="550" t="s">
        <v>0</v>
      </c>
      <c r="B5" s="550"/>
      <c r="C5" s="550"/>
      <c r="D5" s="550"/>
      <c r="E5" s="550"/>
      <c r="F5" s="557" t="s">
        <v>1</v>
      </c>
      <c r="G5" s="558"/>
      <c r="H5" s="558"/>
      <c r="I5" s="558"/>
      <c r="J5" s="559"/>
      <c r="K5" s="201" t="s">
        <v>61</v>
      </c>
      <c r="L5" s="202">
        <v>50</v>
      </c>
      <c r="M5" s="203">
        <v>3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4"/>
      <c r="K6" s="204"/>
      <c r="L6" s="204"/>
      <c r="M6" s="205"/>
    </row>
    <row r="7" spans="1:13" ht="16.5" customHeight="1" thickTop="1">
      <c r="A7" s="206" t="s">
        <v>3</v>
      </c>
      <c r="B7" s="207"/>
      <c r="C7" s="207"/>
      <c r="D7" s="207"/>
      <c r="E7" s="208"/>
      <c r="F7" s="208"/>
      <c r="G7" s="208"/>
      <c r="H7" s="208"/>
      <c r="I7" s="208"/>
      <c r="J7" s="209"/>
      <c r="K7" s="573">
        <f>'[1]40'!H3</f>
        <v>327220</v>
      </c>
      <c r="L7" s="574"/>
      <c r="M7" s="575"/>
    </row>
    <row r="8" spans="1:13" ht="4.5" customHeight="1">
      <c r="A8" s="21"/>
      <c r="B8" s="210"/>
      <c r="C8" s="210"/>
      <c r="D8" s="210"/>
      <c r="E8" s="22"/>
      <c r="F8" s="22"/>
      <c r="G8" s="22"/>
      <c r="H8" s="211"/>
      <c r="I8" s="549"/>
      <c r="J8" s="549"/>
      <c r="K8" s="212"/>
      <c r="L8" s="212"/>
      <c r="M8" s="213"/>
    </row>
    <row r="9" spans="1:13" ht="16.5" customHeight="1">
      <c r="A9" s="542" t="s">
        <v>62</v>
      </c>
      <c r="B9" s="543"/>
      <c r="C9" s="543"/>
      <c r="D9" s="543"/>
      <c r="E9" s="544" t="str">
        <f>'[1]40'!B21</f>
        <v>Výstavba D8 Nová Ves - Doksany - Lovosice</v>
      </c>
      <c r="F9" s="544"/>
      <c r="G9" s="544"/>
      <c r="H9" s="544"/>
      <c r="I9" s="544"/>
      <c r="J9" s="545"/>
      <c r="K9" s="576">
        <f>'[1]40'!H21</f>
        <v>327222</v>
      </c>
      <c r="L9" s="577"/>
      <c r="M9" s="57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4"/>
      <c r="K10" s="214"/>
      <c r="L10" s="214"/>
      <c r="M10" s="215"/>
    </row>
    <row r="11" spans="1:13" ht="19.5" customHeight="1" thickBot="1">
      <c r="A11" s="563" t="s">
        <v>6</v>
      </c>
      <c r="B11" s="564"/>
      <c r="C11" s="564"/>
      <c r="D11" s="565"/>
      <c r="E11" s="566" t="str">
        <f>'[1]40'!B7</f>
        <v>Ministerstvo dopravy</v>
      </c>
      <c r="F11" s="567"/>
      <c r="G11" s="568"/>
      <c r="H11" s="569"/>
      <c r="I11" s="216" t="s">
        <v>7</v>
      </c>
      <c r="J11" s="570" t="str">
        <f>'[1]40'!F7</f>
        <v>66003008</v>
      </c>
      <c r="K11" s="571"/>
      <c r="L11" s="571"/>
      <c r="M11" s="572"/>
    </row>
    <row r="12" spans="1:15" ht="24.75" customHeight="1" thickTop="1">
      <c r="A12" s="129" t="s">
        <v>63</v>
      </c>
      <c r="B12" s="129"/>
      <c r="C12" s="129"/>
      <c r="D12" s="129"/>
      <c r="E12" s="96"/>
      <c r="F12" s="96"/>
      <c r="G12" s="97"/>
      <c r="H12" s="97"/>
      <c r="I12" s="97"/>
      <c r="J12" s="177"/>
      <c r="K12" s="177"/>
      <c r="L12" s="177"/>
      <c r="M12" s="217"/>
      <c r="O12" s="40"/>
    </row>
    <row r="13" spans="1:15" ht="12.75" customHeight="1">
      <c r="A13" s="560" t="s">
        <v>64</v>
      </c>
      <c r="B13" s="561"/>
      <c r="C13" s="561"/>
      <c r="D13" s="562"/>
      <c r="E13" s="219"/>
      <c r="F13" s="219"/>
      <c r="G13" s="220"/>
      <c r="H13" s="92" t="s">
        <v>65</v>
      </c>
      <c r="I13" s="92" t="s">
        <v>66</v>
      </c>
      <c r="J13" s="221" t="s">
        <v>67</v>
      </c>
      <c r="K13" s="560" t="s">
        <v>68</v>
      </c>
      <c r="L13" s="561"/>
      <c r="M13" s="562"/>
      <c r="N13" s="222" t="s">
        <v>69</v>
      </c>
      <c r="O13" s="40"/>
    </row>
    <row r="14" spans="1:15" ht="12.75" customHeight="1">
      <c r="A14" s="223"/>
      <c r="B14" s="134"/>
      <c r="C14" s="134"/>
      <c r="D14" s="224"/>
      <c r="E14" s="129" t="s">
        <v>70</v>
      </c>
      <c r="F14" s="129"/>
      <c r="G14" s="97"/>
      <c r="H14" s="130"/>
      <c r="I14" s="130" t="s">
        <v>71</v>
      </c>
      <c r="J14" s="190" t="s">
        <v>72</v>
      </c>
      <c r="K14" s="551" t="s">
        <v>73</v>
      </c>
      <c r="L14" s="552"/>
      <c r="M14" s="553"/>
      <c r="N14" s="225" t="s">
        <v>74</v>
      </c>
      <c r="O14" s="40"/>
    </row>
    <row r="15" spans="1:15" ht="12.75" customHeight="1">
      <c r="A15" s="554" t="s">
        <v>75</v>
      </c>
      <c r="B15" s="555"/>
      <c r="C15" s="555"/>
      <c r="D15" s="556"/>
      <c r="E15" s="228"/>
      <c r="F15" s="228"/>
      <c r="G15" s="229"/>
      <c r="H15" s="128" t="s">
        <v>76</v>
      </c>
      <c r="I15" s="230">
        <f>'[1]41'!F5</f>
        <v>2002</v>
      </c>
      <c r="J15" s="231">
        <v>2008</v>
      </c>
      <c r="K15" s="554" t="s">
        <v>77</v>
      </c>
      <c r="L15" s="555"/>
      <c r="M15" s="556"/>
      <c r="N15" s="232" t="s">
        <v>78</v>
      </c>
      <c r="O15" s="40"/>
    </row>
    <row r="16" spans="1:15" ht="4.5" customHeight="1" thickBot="1">
      <c r="A16" s="233"/>
      <c r="B16" s="233"/>
      <c r="C16" s="233"/>
      <c r="D16" s="233"/>
      <c r="E16" s="234"/>
      <c r="F16" s="234"/>
      <c r="G16" s="235"/>
      <c r="H16" s="236"/>
      <c r="I16" s="237"/>
      <c r="J16" s="238"/>
      <c r="K16" s="233"/>
      <c r="L16" s="233"/>
      <c r="M16" s="233"/>
      <c r="N16" s="239"/>
      <c r="O16" s="40"/>
    </row>
    <row r="17" spans="1:15" ht="13.5" customHeight="1" thickTop="1">
      <c r="A17" s="240">
        <f>L5</f>
        <v>50</v>
      </c>
      <c r="B17" s="241">
        <f>M5</f>
        <v>3</v>
      </c>
      <c r="C17" s="242">
        <v>11</v>
      </c>
      <c r="D17" s="243"/>
      <c r="E17" s="244"/>
      <c r="F17" s="244"/>
      <c r="G17" s="245"/>
      <c r="H17" s="246"/>
      <c r="I17" s="247"/>
      <c r="J17" s="248"/>
      <c r="K17" s="547"/>
      <c r="L17" s="547"/>
      <c r="M17" s="548"/>
      <c r="N17" s="249">
        <f aca="true" t="shared" si="0" ref="N17:N46">J17-I17</f>
        <v>0</v>
      </c>
      <c r="O17" s="40"/>
    </row>
    <row r="18" spans="1:15" ht="13.5" customHeight="1" hidden="1">
      <c r="A18" s="250">
        <f aca="true" t="shared" si="1" ref="A18:A46">A17</f>
        <v>50</v>
      </c>
      <c r="B18" s="251">
        <f aca="true" t="shared" si="2" ref="B18:B46">B17</f>
        <v>3</v>
      </c>
      <c r="C18" s="252">
        <f aca="true" t="shared" si="3" ref="C18:C46">C17+1</f>
        <v>12</v>
      </c>
      <c r="D18" s="253"/>
      <c r="E18" s="254"/>
      <c r="F18" s="254"/>
      <c r="G18" s="255"/>
      <c r="H18" s="256"/>
      <c r="I18" s="257"/>
      <c r="J18" s="258"/>
      <c r="K18" s="537"/>
      <c r="L18" s="537"/>
      <c r="M18" s="538"/>
      <c r="N18" s="249">
        <f t="shared" si="0"/>
        <v>0</v>
      </c>
      <c r="O18" s="40"/>
    </row>
    <row r="19" spans="1:15" ht="13.5" customHeight="1" hidden="1">
      <c r="A19" s="250">
        <f t="shared" si="1"/>
        <v>50</v>
      </c>
      <c r="B19" s="251">
        <f t="shared" si="2"/>
        <v>3</v>
      </c>
      <c r="C19" s="252">
        <f t="shared" si="3"/>
        <v>13</v>
      </c>
      <c r="D19" s="253"/>
      <c r="E19" s="254"/>
      <c r="F19" s="254"/>
      <c r="G19" s="255"/>
      <c r="H19" s="256"/>
      <c r="I19" s="257"/>
      <c r="J19" s="258"/>
      <c r="K19" s="537"/>
      <c r="L19" s="537"/>
      <c r="M19" s="538"/>
      <c r="N19" s="249">
        <f t="shared" si="0"/>
        <v>0</v>
      </c>
      <c r="O19" s="40"/>
    </row>
    <row r="20" spans="1:15" ht="13.5" customHeight="1" hidden="1">
      <c r="A20" s="250">
        <f t="shared" si="1"/>
        <v>50</v>
      </c>
      <c r="B20" s="251">
        <f t="shared" si="2"/>
        <v>3</v>
      </c>
      <c r="C20" s="252">
        <f t="shared" si="3"/>
        <v>14</v>
      </c>
      <c r="D20" s="253"/>
      <c r="E20" s="259"/>
      <c r="F20" s="259"/>
      <c r="G20" s="255"/>
      <c r="H20" s="256"/>
      <c r="I20" s="257"/>
      <c r="J20" s="258"/>
      <c r="K20" s="537"/>
      <c r="L20" s="537"/>
      <c r="M20" s="538"/>
      <c r="N20" s="249">
        <f t="shared" si="0"/>
        <v>0</v>
      </c>
      <c r="O20" s="40"/>
    </row>
    <row r="21" spans="1:15" ht="13.5" customHeight="1" hidden="1">
      <c r="A21" s="250">
        <f t="shared" si="1"/>
        <v>50</v>
      </c>
      <c r="B21" s="251">
        <f t="shared" si="2"/>
        <v>3</v>
      </c>
      <c r="C21" s="252">
        <f t="shared" si="3"/>
        <v>15</v>
      </c>
      <c r="D21" s="253"/>
      <c r="E21" s="259"/>
      <c r="F21" s="259"/>
      <c r="G21" s="255"/>
      <c r="H21" s="256"/>
      <c r="I21" s="257"/>
      <c r="J21" s="260"/>
      <c r="K21" s="537"/>
      <c r="L21" s="537"/>
      <c r="M21" s="538"/>
      <c r="N21" s="249">
        <f t="shared" si="0"/>
        <v>0</v>
      </c>
      <c r="O21" s="40"/>
    </row>
    <row r="22" spans="1:15" ht="13.5" customHeight="1" hidden="1">
      <c r="A22" s="250">
        <f t="shared" si="1"/>
        <v>50</v>
      </c>
      <c r="B22" s="251">
        <f t="shared" si="2"/>
        <v>3</v>
      </c>
      <c r="C22" s="252">
        <f t="shared" si="3"/>
        <v>16</v>
      </c>
      <c r="D22" s="253"/>
      <c r="E22" s="254"/>
      <c r="F22" s="261"/>
      <c r="G22" s="255"/>
      <c r="H22" s="256"/>
      <c r="I22" s="257"/>
      <c r="J22" s="258"/>
      <c r="K22" s="537"/>
      <c r="L22" s="537"/>
      <c r="M22" s="538"/>
      <c r="N22" s="249">
        <f t="shared" si="0"/>
        <v>0</v>
      </c>
      <c r="O22" s="40"/>
    </row>
    <row r="23" spans="1:15" ht="13.5" customHeight="1" hidden="1">
      <c r="A23" s="250">
        <f t="shared" si="1"/>
        <v>50</v>
      </c>
      <c r="B23" s="251">
        <f t="shared" si="2"/>
        <v>3</v>
      </c>
      <c r="C23" s="252">
        <f t="shared" si="3"/>
        <v>17</v>
      </c>
      <c r="D23" s="253"/>
      <c r="E23" s="254"/>
      <c r="F23" s="254"/>
      <c r="G23" s="255"/>
      <c r="H23" s="256"/>
      <c r="I23" s="257"/>
      <c r="J23" s="258"/>
      <c r="K23" s="537"/>
      <c r="L23" s="537"/>
      <c r="M23" s="538"/>
      <c r="N23" s="249">
        <f t="shared" si="0"/>
        <v>0</v>
      </c>
      <c r="O23" s="40"/>
    </row>
    <row r="24" spans="1:15" ht="13.5" customHeight="1" hidden="1">
      <c r="A24" s="250">
        <f t="shared" si="1"/>
        <v>50</v>
      </c>
      <c r="B24" s="251">
        <f t="shared" si="2"/>
        <v>3</v>
      </c>
      <c r="C24" s="252">
        <f t="shared" si="3"/>
        <v>18</v>
      </c>
      <c r="D24" s="253"/>
      <c r="E24" s="259"/>
      <c r="F24" s="259"/>
      <c r="G24" s="255"/>
      <c r="H24" s="256"/>
      <c r="I24" s="257"/>
      <c r="J24" s="258"/>
      <c r="K24" s="537"/>
      <c r="L24" s="537"/>
      <c r="M24" s="538"/>
      <c r="N24" s="249">
        <f t="shared" si="0"/>
        <v>0</v>
      </c>
      <c r="O24" s="40"/>
    </row>
    <row r="25" spans="1:15" ht="13.5" customHeight="1" hidden="1">
      <c r="A25" s="250">
        <f t="shared" si="1"/>
        <v>50</v>
      </c>
      <c r="B25" s="251">
        <f t="shared" si="2"/>
        <v>3</v>
      </c>
      <c r="C25" s="252">
        <f t="shared" si="3"/>
        <v>19</v>
      </c>
      <c r="D25" s="253"/>
      <c r="E25" s="259"/>
      <c r="F25" s="259"/>
      <c r="G25" s="255"/>
      <c r="H25" s="256"/>
      <c r="I25" s="257"/>
      <c r="J25" s="260"/>
      <c r="K25" s="537"/>
      <c r="L25" s="537"/>
      <c r="M25" s="538"/>
      <c r="N25" s="249">
        <f t="shared" si="0"/>
        <v>0</v>
      </c>
      <c r="O25" s="40"/>
    </row>
    <row r="26" spans="1:15" ht="13.5" customHeight="1" hidden="1">
      <c r="A26" s="250">
        <f t="shared" si="1"/>
        <v>50</v>
      </c>
      <c r="B26" s="251">
        <f t="shared" si="2"/>
        <v>3</v>
      </c>
      <c r="C26" s="252">
        <f t="shared" si="3"/>
        <v>20</v>
      </c>
      <c r="D26" s="253"/>
      <c r="E26" s="261"/>
      <c r="F26" s="261"/>
      <c r="G26" s="255"/>
      <c r="H26" s="167"/>
      <c r="I26" s="257"/>
      <c r="J26" s="258"/>
      <c r="K26" s="537"/>
      <c r="L26" s="537"/>
      <c r="M26" s="538"/>
      <c r="N26" s="249">
        <f t="shared" si="0"/>
        <v>0</v>
      </c>
      <c r="O26" s="40"/>
    </row>
    <row r="27" spans="1:15" ht="13.5" customHeight="1" hidden="1">
      <c r="A27" s="250">
        <f t="shared" si="1"/>
        <v>50</v>
      </c>
      <c r="B27" s="251">
        <f t="shared" si="2"/>
        <v>3</v>
      </c>
      <c r="C27" s="251">
        <f t="shared" si="3"/>
        <v>21</v>
      </c>
      <c r="D27" s="253"/>
      <c r="E27" s="254"/>
      <c r="F27" s="254"/>
      <c r="G27" s="255"/>
      <c r="H27" s="256"/>
      <c r="I27" s="257"/>
      <c r="J27" s="258"/>
      <c r="K27" s="537"/>
      <c r="L27" s="537"/>
      <c r="M27" s="538"/>
      <c r="N27" s="249">
        <f t="shared" si="0"/>
        <v>0</v>
      </c>
      <c r="O27" s="40"/>
    </row>
    <row r="28" spans="1:15" ht="13.5" customHeight="1" hidden="1">
      <c r="A28" s="250">
        <f t="shared" si="1"/>
        <v>50</v>
      </c>
      <c r="B28" s="251">
        <f t="shared" si="2"/>
        <v>3</v>
      </c>
      <c r="C28" s="251">
        <f t="shared" si="3"/>
        <v>22</v>
      </c>
      <c r="D28" s="253"/>
      <c r="E28" s="254"/>
      <c r="F28" s="254"/>
      <c r="G28" s="255"/>
      <c r="H28" s="256"/>
      <c r="I28" s="257"/>
      <c r="J28" s="258"/>
      <c r="K28" s="537"/>
      <c r="L28" s="537"/>
      <c r="M28" s="538"/>
      <c r="N28" s="249">
        <f t="shared" si="0"/>
        <v>0</v>
      </c>
      <c r="O28" s="40"/>
    </row>
    <row r="29" spans="1:15" ht="13.5" customHeight="1" hidden="1">
      <c r="A29" s="250">
        <f t="shared" si="1"/>
        <v>50</v>
      </c>
      <c r="B29" s="251">
        <f t="shared" si="2"/>
        <v>3</v>
      </c>
      <c r="C29" s="251">
        <f t="shared" si="3"/>
        <v>23</v>
      </c>
      <c r="D29" s="253"/>
      <c r="E29" s="254"/>
      <c r="F29" s="254"/>
      <c r="G29" s="255"/>
      <c r="H29" s="256"/>
      <c r="I29" s="257"/>
      <c r="J29" s="260"/>
      <c r="K29" s="537"/>
      <c r="L29" s="537"/>
      <c r="M29" s="538"/>
      <c r="N29" s="249">
        <f t="shared" si="0"/>
        <v>0</v>
      </c>
      <c r="O29" s="40"/>
    </row>
    <row r="30" spans="1:15" ht="13.5" customHeight="1" hidden="1">
      <c r="A30" s="250">
        <f t="shared" si="1"/>
        <v>50</v>
      </c>
      <c r="B30" s="251">
        <f t="shared" si="2"/>
        <v>3</v>
      </c>
      <c r="C30" s="251">
        <f t="shared" si="3"/>
        <v>24</v>
      </c>
      <c r="D30" s="253"/>
      <c r="E30" s="254"/>
      <c r="F30" s="254"/>
      <c r="G30" s="255"/>
      <c r="H30" s="256"/>
      <c r="I30" s="257"/>
      <c r="J30" s="258"/>
      <c r="K30" s="537"/>
      <c r="L30" s="537"/>
      <c r="M30" s="538"/>
      <c r="N30" s="249">
        <f t="shared" si="0"/>
        <v>0</v>
      </c>
      <c r="O30" s="40"/>
    </row>
    <row r="31" spans="1:15" ht="13.5" customHeight="1" hidden="1">
      <c r="A31" s="250">
        <f t="shared" si="1"/>
        <v>50</v>
      </c>
      <c r="B31" s="251">
        <f t="shared" si="2"/>
        <v>3</v>
      </c>
      <c r="C31" s="251">
        <f t="shared" si="3"/>
        <v>25</v>
      </c>
      <c r="D31" s="253"/>
      <c r="E31" s="254"/>
      <c r="F31" s="254"/>
      <c r="G31" s="255"/>
      <c r="H31" s="256"/>
      <c r="I31" s="257"/>
      <c r="J31" s="258"/>
      <c r="K31" s="537"/>
      <c r="L31" s="537"/>
      <c r="M31" s="538"/>
      <c r="N31" s="249">
        <f t="shared" si="0"/>
        <v>0</v>
      </c>
      <c r="O31" s="40"/>
    </row>
    <row r="32" spans="1:15" ht="13.5" customHeight="1" hidden="1">
      <c r="A32" s="250">
        <f t="shared" si="1"/>
        <v>50</v>
      </c>
      <c r="B32" s="251">
        <f t="shared" si="2"/>
        <v>3</v>
      </c>
      <c r="C32" s="251">
        <f t="shared" si="3"/>
        <v>26</v>
      </c>
      <c r="D32" s="253"/>
      <c r="E32" s="254"/>
      <c r="F32" s="254"/>
      <c r="G32" s="255"/>
      <c r="H32" s="256"/>
      <c r="I32" s="257"/>
      <c r="J32" s="258"/>
      <c r="K32" s="537"/>
      <c r="L32" s="537"/>
      <c r="M32" s="538"/>
      <c r="N32" s="249">
        <f t="shared" si="0"/>
        <v>0</v>
      </c>
      <c r="O32" s="40"/>
    </row>
    <row r="33" spans="1:15" ht="13.5" customHeight="1" hidden="1">
      <c r="A33" s="250">
        <f t="shared" si="1"/>
        <v>50</v>
      </c>
      <c r="B33" s="251">
        <f t="shared" si="2"/>
        <v>3</v>
      </c>
      <c r="C33" s="251">
        <f t="shared" si="3"/>
        <v>27</v>
      </c>
      <c r="D33" s="253"/>
      <c r="E33" s="254"/>
      <c r="F33" s="254"/>
      <c r="G33" s="255"/>
      <c r="H33" s="256"/>
      <c r="I33" s="257"/>
      <c r="J33" s="260"/>
      <c r="K33" s="537"/>
      <c r="L33" s="537"/>
      <c r="M33" s="538"/>
      <c r="N33" s="249">
        <f t="shared" si="0"/>
        <v>0</v>
      </c>
      <c r="O33" s="40"/>
    </row>
    <row r="34" spans="1:15" ht="13.5" customHeight="1" hidden="1">
      <c r="A34" s="250">
        <f t="shared" si="1"/>
        <v>50</v>
      </c>
      <c r="B34" s="251">
        <f t="shared" si="2"/>
        <v>3</v>
      </c>
      <c r="C34" s="251">
        <f t="shared" si="3"/>
        <v>28</v>
      </c>
      <c r="D34" s="253"/>
      <c r="E34" s="254"/>
      <c r="F34" s="254"/>
      <c r="G34" s="255"/>
      <c r="H34" s="256"/>
      <c r="I34" s="257"/>
      <c r="J34" s="260"/>
      <c r="K34" s="537"/>
      <c r="L34" s="537"/>
      <c r="M34" s="538"/>
      <c r="N34" s="249">
        <f t="shared" si="0"/>
        <v>0</v>
      </c>
      <c r="O34" s="40"/>
    </row>
    <row r="35" spans="1:15" ht="13.5" customHeight="1" hidden="1">
      <c r="A35" s="250">
        <f t="shared" si="1"/>
        <v>50</v>
      </c>
      <c r="B35" s="251">
        <f t="shared" si="2"/>
        <v>3</v>
      </c>
      <c r="C35" s="251">
        <f t="shared" si="3"/>
        <v>29</v>
      </c>
      <c r="D35" s="253"/>
      <c r="E35" s="254"/>
      <c r="F35" s="254"/>
      <c r="G35" s="255"/>
      <c r="H35" s="256"/>
      <c r="I35" s="264"/>
      <c r="J35" s="258"/>
      <c r="K35" s="537"/>
      <c r="L35" s="537"/>
      <c r="M35" s="538"/>
      <c r="N35" s="249">
        <f t="shared" si="0"/>
        <v>0</v>
      </c>
      <c r="O35" s="40"/>
    </row>
    <row r="36" spans="1:15" ht="13.5" customHeight="1" hidden="1">
      <c r="A36" s="250">
        <f t="shared" si="1"/>
        <v>50</v>
      </c>
      <c r="B36" s="251">
        <f t="shared" si="2"/>
        <v>3</v>
      </c>
      <c r="C36" s="251">
        <f t="shared" si="3"/>
        <v>30</v>
      </c>
      <c r="D36" s="253"/>
      <c r="E36" s="94"/>
      <c r="F36" s="94"/>
      <c r="G36" s="255"/>
      <c r="H36" s="265"/>
      <c r="I36" s="257"/>
      <c r="J36" s="258"/>
      <c r="K36" s="537"/>
      <c r="L36" s="537"/>
      <c r="M36" s="538"/>
      <c r="N36" s="249">
        <f t="shared" si="0"/>
        <v>0</v>
      </c>
      <c r="O36" s="40"/>
    </row>
    <row r="37" spans="1:15" ht="13.5" customHeight="1" hidden="1">
      <c r="A37" s="250">
        <f t="shared" si="1"/>
        <v>50</v>
      </c>
      <c r="B37" s="251">
        <f t="shared" si="2"/>
        <v>3</v>
      </c>
      <c r="C37" s="251">
        <f t="shared" si="3"/>
        <v>31</v>
      </c>
      <c r="D37" s="253"/>
      <c r="E37" s="254"/>
      <c r="F37" s="254"/>
      <c r="G37" s="255"/>
      <c r="H37" s="256"/>
      <c r="I37" s="257"/>
      <c r="J37" s="258"/>
      <c r="K37" s="537"/>
      <c r="L37" s="537"/>
      <c r="M37" s="538"/>
      <c r="N37" s="249">
        <f t="shared" si="0"/>
        <v>0</v>
      </c>
      <c r="O37" s="40"/>
    </row>
    <row r="38" spans="1:15" ht="13.5" customHeight="1" hidden="1">
      <c r="A38" s="250">
        <f t="shared" si="1"/>
        <v>50</v>
      </c>
      <c r="B38" s="251">
        <f t="shared" si="2"/>
        <v>3</v>
      </c>
      <c r="C38" s="251">
        <f t="shared" si="3"/>
        <v>32</v>
      </c>
      <c r="D38" s="253"/>
      <c r="E38" s="254"/>
      <c r="F38" s="254"/>
      <c r="G38" s="255"/>
      <c r="H38" s="256"/>
      <c r="I38" s="257"/>
      <c r="J38" s="260"/>
      <c r="K38" s="537"/>
      <c r="L38" s="537"/>
      <c r="M38" s="538"/>
      <c r="N38" s="249">
        <f t="shared" si="0"/>
        <v>0</v>
      </c>
      <c r="O38" s="40"/>
    </row>
    <row r="39" spans="1:15" ht="13.5" customHeight="1" hidden="1">
      <c r="A39" s="250">
        <f t="shared" si="1"/>
        <v>50</v>
      </c>
      <c r="B39" s="251">
        <f t="shared" si="2"/>
        <v>3</v>
      </c>
      <c r="C39" s="251">
        <f t="shared" si="3"/>
        <v>33</v>
      </c>
      <c r="D39" s="253"/>
      <c r="E39" s="254"/>
      <c r="F39" s="259"/>
      <c r="G39" s="255"/>
      <c r="H39" s="256"/>
      <c r="I39" s="257"/>
      <c r="J39" s="258"/>
      <c r="K39" s="537"/>
      <c r="L39" s="537"/>
      <c r="M39" s="538"/>
      <c r="N39" s="249">
        <f t="shared" si="0"/>
        <v>0</v>
      </c>
      <c r="O39" s="40"/>
    </row>
    <row r="40" spans="1:15" ht="13.5" customHeight="1" hidden="1">
      <c r="A40" s="250">
        <f t="shared" si="1"/>
        <v>50</v>
      </c>
      <c r="B40" s="251">
        <f t="shared" si="2"/>
        <v>3</v>
      </c>
      <c r="C40" s="251">
        <f t="shared" si="3"/>
        <v>34</v>
      </c>
      <c r="D40" s="253"/>
      <c r="E40" s="254"/>
      <c r="F40" s="259"/>
      <c r="G40" s="255"/>
      <c r="H40" s="256"/>
      <c r="I40" s="257"/>
      <c r="J40" s="258"/>
      <c r="K40" s="537"/>
      <c r="L40" s="537"/>
      <c r="M40" s="538"/>
      <c r="N40" s="249">
        <f t="shared" si="0"/>
        <v>0</v>
      </c>
      <c r="O40" s="40"/>
    </row>
    <row r="41" spans="1:15" ht="13.5" customHeight="1" hidden="1">
      <c r="A41" s="250">
        <f t="shared" si="1"/>
        <v>50</v>
      </c>
      <c r="B41" s="251">
        <f t="shared" si="2"/>
        <v>3</v>
      </c>
      <c r="C41" s="251">
        <f t="shared" si="3"/>
        <v>35</v>
      </c>
      <c r="D41" s="253"/>
      <c r="E41" s="254"/>
      <c r="F41" s="259"/>
      <c r="G41" s="255"/>
      <c r="H41" s="256"/>
      <c r="I41" s="257"/>
      <c r="J41" s="258"/>
      <c r="K41" s="537"/>
      <c r="L41" s="537"/>
      <c r="M41" s="538"/>
      <c r="N41" s="249">
        <f t="shared" si="0"/>
        <v>0</v>
      </c>
      <c r="O41" s="40"/>
    </row>
    <row r="42" spans="1:15" ht="13.5" customHeight="1" hidden="1">
      <c r="A42" s="250">
        <f t="shared" si="1"/>
        <v>50</v>
      </c>
      <c r="B42" s="251">
        <f t="shared" si="2"/>
        <v>3</v>
      </c>
      <c r="C42" s="251">
        <f t="shared" si="3"/>
        <v>36</v>
      </c>
      <c r="D42" s="253"/>
      <c r="E42" s="254"/>
      <c r="F42" s="259"/>
      <c r="G42" s="255"/>
      <c r="H42" s="256"/>
      <c r="I42" s="257"/>
      <c r="J42" s="260"/>
      <c r="K42" s="537"/>
      <c r="L42" s="537"/>
      <c r="M42" s="538"/>
      <c r="N42" s="249">
        <f t="shared" si="0"/>
        <v>0</v>
      </c>
      <c r="O42" s="40"/>
    </row>
    <row r="43" spans="1:15" ht="13.5" customHeight="1" hidden="1">
      <c r="A43" s="250">
        <f t="shared" si="1"/>
        <v>50</v>
      </c>
      <c r="B43" s="251">
        <f t="shared" si="2"/>
        <v>3</v>
      </c>
      <c r="C43" s="251">
        <f t="shared" si="3"/>
        <v>37</v>
      </c>
      <c r="D43" s="253"/>
      <c r="E43" s="254"/>
      <c r="F43" s="259"/>
      <c r="G43" s="255"/>
      <c r="H43" s="256"/>
      <c r="I43" s="257"/>
      <c r="J43" s="260"/>
      <c r="K43" s="537"/>
      <c r="L43" s="537"/>
      <c r="M43" s="538"/>
      <c r="N43" s="249">
        <f t="shared" si="0"/>
        <v>0</v>
      </c>
      <c r="O43" s="40"/>
    </row>
    <row r="44" spans="1:15" ht="13.5" customHeight="1" hidden="1">
      <c r="A44" s="250">
        <f t="shared" si="1"/>
        <v>50</v>
      </c>
      <c r="B44" s="251">
        <f t="shared" si="2"/>
        <v>3</v>
      </c>
      <c r="C44" s="251">
        <f t="shared" si="3"/>
        <v>38</v>
      </c>
      <c r="D44" s="253"/>
      <c r="E44" s="259"/>
      <c r="F44" s="259"/>
      <c r="G44" s="255"/>
      <c r="H44" s="256"/>
      <c r="I44" s="257"/>
      <c r="J44" s="260"/>
      <c r="K44" s="537"/>
      <c r="L44" s="537"/>
      <c r="M44" s="538"/>
      <c r="N44" s="249">
        <f t="shared" si="0"/>
        <v>0</v>
      </c>
      <c r="O44" s="40"/>
    </row>
    <row r="45" spans="1:15" ht="13.5" customHeight="1" hidden="1">
      <c r="A45" s="250">
        <f t="shared" si="1"/>
        <v>50</v>
      </c>
      <c r="B45" s="251">
        <f t="shared" si="2"/>
        <v>3</v>
      </c>
      <c r="C45" s="251">
        <f t="shared" si="3"/>
        <v>39</v>
      </c>
      <c r="D45" s="253"/>
      <c r="E45" s="259"/>
      <c r="F45" s="259"/>
      <c r="G45" s="255"/>
      <c r="H45" s="256"/>
      <c r="I45" s="257"/>
      <c r="J45" s="260"/>
      <c r="K45" s="537"/>
      <c r="L45" s="537"/>
      <c r="M45" s="538"/>
      <c r="N45" s="249">
        <f t="shared" si="0"/>
        <v>0</v>
      </c>
      <c r="O45" s="40"/>
    </row>
    <row r="46" spans="1:15" ht="13.5" customHeight="1" thickBot="1">
      <c r="A46" s="266">
        <f t="shared" si="1"/>
        <v>50</v>
      </c>
      <c r="B46" s="267">
        <f t="shared" si="2"/>
        <v>3</v>
      </c>
      <c r="C46" s="267">
        <f t="shared" si="3"/>
        <v>40</v>
      </c>
      <c r="D46" s="268"/>
      <c r="E46" s="269"/>
      <c r="F46" s="269"/>
      <c r="G46" s="270"/>
      <c r="H46" s="271"/>
      <c r="I46" s="272"/>
      <c r="J46" s="396"/>
      <c r="K46" s="540"/>
      <c r="L46" s="540"/>
      <c r="M46" s="541"/>
      <c r="N46" s="249">
        <f t="shared" si="0"/>
        <v>0</v>
      </c>
      <c r="O46" s="40"/>
    </row>
    <row r="47" spans="1:15" ht="6.75" customHeight="1" thickTop="1">
      <c r="A47" s="274"/>
      <c r="B47" s="274"/>
      <c r="C47" s="274"/>
      <c r="D47" s="274"/>
      <c r="E47" s="275"/>
      <c r="F47" s="275"/>
      <c r="G47" s="276"/>
      <c r="H47" s="277"/>
      <c r="I47" s="278"/>
      <c r="J47" s="190"/>
      <c r="K47" s="221"/>
      <c r="L47" s="221"/>
      <c r="M47" s="279"/>
      <c r="N47" s="280"/>
      <c r="O47" s="40"/>
    </row>
    <row r="48" spans="1:15" ht="12.75" customHeight="1">
      <c r="A48" s="281" t="s">
        <v>79</v>
      </c>
      <c r="B48" s="282"/>
      <c r="C48" s="282"/>
      <c r="D48" s="282"/>
      <c r="E48" s="180" t="s">
        <v>57</v>
      </c>
      <c r="F48" s="283"/>
      <c r="G48" s="284"/>
      <c r="H48" s="285"/>
      <c r="I48" s="286"/>
      <c r="J48" s="287"/>
      <c r="K48" s="287"/>
      <c r="L48" s="287"/>
      <c r="M48" s="288"/>
      <c r="O48" s="40"/>
    </row>
    <row r="49" spans="1:15" ht="12.75" customHeight="1">
      <c r="A49" s="188"/>
      <c r="B49" s="289"/>
      <c r="C49" s="289"/>
      <c r="D49" s="289"/>
      <c r="E49" s="186" t="s">
        <v>60</v>
      </c>
      <c r="F49" s="290"/>
      <c r="G49" s="291"/>
      <c r="H49" s="292"/>
      <c r="I49" s="293"/>
      <c r="J49" s="190"/>
      <c r="K49" s="190"/>
      <c r="L49" s="190"/>
      <c r="M49" s="192"/>
      <c r="O49" s="40"/>
    </row>
    <row r="50" spans="1:15" ht="12.75" customHeight="1">
      <c r="A50" s="188"/>
      <c r="B50" s="289"/>
      <c r="C50" s="289"/>
      <c r="D50" s="289"/>
      <c r="E50" s="186" t="s">
        <v>58</v>
      </c>
      <c r="F50" s="290"/>
      <c r="G50" s="291"/>
      <c r="H50" s="292"/>
      <c r="I50" s="293"/>
      <c r="J50" s="190"/>
      <c r="K50" s="190"/>
      <c r="L50" s="190"/>
      <c r="M50" s="192"/>
      <c r="O50" s="40"/>
    </row>
    <row r="51" spans="1:15" ht="12.75" customHeight="1">
      <c r="A51" s="188"/>
      <c r="B51" s="289"/>
      <c r="C51" s="289"/>
      <c r="D51" s="289"/>
      <c r="E51" s="186" t="s">
        <v>59</v>
      </c>
      <c r="F51" s="290"/>
      <c r="G51" s="291"/>
      <c r="H51" s="292"/>
      <c r="I51" s="293"/>
      <c r="J51" s="190"/>
      <c r="K51" s="190"/>
      <c r="L51" s="190"/>
      <c r="M51" s="192"/>
      <c r="O51" s="40"/>
    </row>
    <row r="52" spans="1:15" ht="12.75" customHeight="1">
      <c r="A52" s="294"/>
      <c r="B52" s="295"/>
      <c r="C52" s="295"/>
      <c r="D52" s="295"/>
      <c r="E52" s="194"/>
      <c r="F52" s="296"/>
      <c r="G52" s="297"/>
      <c r="H52" s="298"/>
      <c r="I52" s="299"/>
      <c r="J52" s="196"/>
      <c r="K52" s="196"/>
      <c r="L52" s="196"/>
      <c r="M52" s="198"/>
      <c r="O52" s="40"/>
    </row>
    <row r="53" spans="1:15" ht="24.75" customHeight="1">
      <c r="A53" s="129" t="s">
        <v>80</v>
      </c>
      <c r="B53" s="129"/>
      <c r="C53" s="129"/>
      <c r="D53" s="129"/>
      <c r="E53" s="300"/>
      <c r="F53" s="300"/>
      <c r="G53" s="301"/>
      <c r="H53" s="302"/>
      <c r="I53" s="303"/>
      <c r="J53" s="304"/>
      <c r="K53" s="304"/>
      <c r="L53" s="304"/>
      <c r="M53" s="305"/>
      <c r="O53" s="40"/>
    </row>
    <row r="54" spans="1:15" ht="12.75" customHeight="1">
      <c r="A54" s="560" t="s">
        <v>64</v>
      </c>
      <c r="B54" s="561"/>
      <c r="C54" s="561"/>
      <c r="D54" s="562"/>
      <c r="E54" s="219"/>
      <c r="F54" s="219"/>
      <c r="G54" s="220"/>
      <c r="H54" s="92" t="s">
        <v>65</v>
      </c>
      <c r="I54" s="92" t="s">
        <v>81</v>
      </c>
      <c r="J54" s="218" t="s">
        <v>82</v>
      </c>
      <c r="K54" s="560" t="s">
        <v>68</v>
      </c>
      <c r="L54" s="561"/>
      <c r="M54" s="562"/>
      <c r="N54" s="306" t="s">
        <v>83</v>
      </c>
      <c r="O54" s="40"/>
    </row>
    <row r="55" spans="1:15" ht="12.75" customHeight="1">
      <c r="A55" s="223"/>
      <c r="B55" s="134"/>
      <c r="C55" s="134"/>
      <c r="D55" s="224"/>
      <c r="E55" s="129" t="s">
        <v>70</v>
      </c>
      <c r="F55" s="129"/>
      <c r="G55" s="97"/>
      <c r="H55" s="130"/>
      <c r="I55" s="130" t="s">
        <v>84</v>
      </c>
      <c r="J55" s="223" t="s">
        <v>85</v>
      </c>
      <c r="K55" s="551" t="s">
        <v>73</v>
      </c>
      <c r="L55" s="552"/>
      <c r="M55" s="553"/>
      <c r="N55" s="307" t="s">
        <v>86</v>
      </c>
      <c r="O55" s="40"/>
    </row>
    <row r="56" spans="1:15" ht="12.75" customHeight="1">
      <c r="A56" s="554" t="s">
        <v>75</v>
      </c>
      <c r="B56" s="555"/>
      <c r="C56" s="555"/>
      <c r="D56" s="556"/>
      <c r="E56" s="228"/>
      <c r="F56" s="228"/>
      <c r="G56" s="229"/>
      <c r="H56" s="128" t="s">
        <v>76</v>
      </c>
      <c r="I56" s="128" t="s">
        <v>87</v>
      </c>
      <c r="J56" s="226" t="s">
        <v>88</v>
      </c>
      <c r="K56" s="554" t="s">
        <v>77</v>
      </c>
      <c r="L56" s="555"/>
      <c r="M56" s="556"/>
      <c r="N56" s="308" t="s">
        <v>78</v>
      </c>
      <c r="O56" s="40"/>
    </row>
    <row r="57" spans="1:15" ht="4.5" customHeight="1" thickBot="1">
      <c r="A57" s="227"/>
      <c r="B57" s="227"/>
      <c r="C57" s="227"/>
      <c r="D57" s="227"/>
      <c r="E57" s="228"/>
      <c r="F57" s="228"/>
      <c r="G57" s="229"/>
      <c r="H57" s="227"/>
      <c r="I57" s="134"/>
      <c r="J57" s="227"/>
      <c r="K57" s="227"/>
      <c r="L57" s="227"/>
      <c r="M57" s="227"/>
      <c r="N57" s="309"/>
      <c r="O57" s="40"/>
    </row>
    <row r="58" spans="1:15" ht="15" customHeight="1" thickTop="1">
      <c r="A58" s="310">
        <f>A46</f>
        <v>50</v>
      </c>
      <c r="B58" s="311">
        <f>B46</f>
        <v>3</v>
      </c>
      <c r="C58" s="311">
        <f>C46+1</f>
        <v>41</v>
      </c>
      <c r="D58" s="243">
        <v>22</v>
      </c>
      <c r="E58" s="312" t="s">
        <v>89</v>
      </c>
      <c r="F58" s="313"/>
      <c r="G58" s="312"/>
      <c r="H58" s="314" t="s">
        <v>90</v>
      </c>
      <c r="I58" s="315">
        <v>22</v>
      </c>
      <c r="J58" s="316">
        <v>8011</v>
      </c>
      <c r="K58" s="546" t="s">
        <v>99</v>
      </c>
      <c r="L58" s="547"/>
      <c r="M58" s="548"/>
      <c r="N58" s="309"/>
      <c r="O58" s="40"/>
    </row>
    <row r="59" spans="1:15" ht="15" customHeight="1">
      <c r="A59" s="250">
        <f aca="true" t="shared" si="4" ref="A59:A67">A58</f>
        <v>50</v>
      </c>
      <c r="B59" s="251">
        <f aca="true" t="shared" si="5" ref="B59:B67">B58</f>
        <v>3</v>
      </c>
      <c r="C59" s="311">
        <f aca="true" t="shared" si="6" ref="C59:C67">C58+1</f>
        <v>42</v>
      </c>
      <c r="D59" s="253">
        <f>D58</f>
        <v>22</v>
      </c>
      <c r="E59" s="261" t="s">
        <v>91</v>
      </c>
      <c r="F59" s="317"/>
      <c r="G59" s="261"/>
      <c r="H59" s="318" t="s">
        <v>90</v>
      </c>
      <c r="I59" s="397">
        <v>11.8</v>
      </c>
      <c r="J59" s="316">
        <f aca="true" t="shared" si="7" ref="J59:J67">J58+1</f>
        <v>8012</v>
      </c>
      <c r="K59" s="536" t="s">
        <v>99</v>
      </c>
      <c r="L59" s="537"/>
      <c r="M59" s="538"/>
      <c r="N59" s="309"/>
      <c r="O59" s="40"/>
    </row>
    <row r="60" spans="1:15" ht="15" customHeight="1">
      <c r="A60" s="250">
        <f t="shared" si="4"/>
        <v>50</v>
      </c>
      <c r="B60" s="251">
        <f t="shared" si="5"/>
        <v>3</v>
      </c>
      <c r="C60" s="311">
        <f t="shared" si="6"/>
        <v>43</v>
      </c>
      <c r="D60" s="253"/>
      <c r="E60" s="320"/>
      <c r="F60" s="320"/>
      <c r="G60" s="321"/>
      <c r="H60" s="322"/>
      <c r="I60" s="263"/>
      <c r="J60" s="316">
        <f t="shared" si="7"/>
        <v>8013</v>
      </c>
      <c r="K60" s="536"/>
      <c r="L60" s="537"/>
      <c r="M60" s="538"/>
      <c r="N60" s="309"/>
      <c r="O60" s="40"/>
    </row>
    <row r="61" spans="1:15" ht="15" customHeight="1">
      <c r="A61" s="250">
        <f t="shared" si="4"/>
        <v>50</v>
      </c>
      <c r="B61" s="251">
        <f t="shared" si="5"/>
        <v>3</v>
      </c>
      <c r="C61" s="311">
        <f t="shared" si="6"/>
        <v>44</v>
      </c>
      <c r="D61" s="253"/>
      <c r="E61" s="323"/>
      <c r="F61" s="323"/>
      <c r="G61" s="324"/>
      <c r="H61" s="322"/>
      <c r="I61" s="263"/>
      <c r="J61" s="316">
        <f t="shared" si="7"/>
        <v>8014</v>
      </c>
      <c r="K61" s="536"/>
      <c r="L61" s="537"/>
      <c r="M61" s="538"/>
      <c r="N61" s="309"/>
      <c r="O61" s="40"/>
    </row>
    <row r="62" spans="1:15" ht="15" customHeight="1">
      <c r="A62" s="250">
        <f t="shared" si="4"/>
        <v>50</v>
      </c>
      <c r="B62" s="251">
        <f t="shared" si="5"/>
        <v>3</v>
      </c>
      <c r="C62" s="311">
        <f t="shared" si="6"/>
        <v>45</v>
      </c>
      <c r="D62" s="253"/>
      <c r="E62" s="398"/>
      <c r="F62" s="259"/>
      <c r="G62" s="324"/>
      <c r="H62" s="326"/>
      <c r="I62" s="327"/>
      <c r="J62" s="316">
        <f t="shared" si="7"/>
        <v>8015</v>
      </c>
      <c r="K62" s="536"/>
      <c r="L62" s="537"/>
      <c r="M62" s="538"/>
      <c r="N62" s="309"/>
      <c r="O62" s="40"/>
    </row>
    <row r="63" spans="1:15" ht="15" customHeight="1">
      <c r="A63" s="250">
        <f t="shared" si="4"/>
        <v>50</v>
      </c>
      <c r="B63" s="251">
        <f t="shared" si="5"/>
        <v>3</v>
      </c>
      <c r="C63" s="311">
        <f t="shared" si="6"/>
        <v>46</v>
      </c>
      <c r="D63" s="328">
        <v>23</v>
      </c>
      <c r="E63" s="592" t="s">
        <v>92</v>
      </c>
      <c r="F63" s="593"/>
      <c r="G63" s="594"/>
      <c r="H63" s="329" t="s">
        <v>93</v>
      </c>
      <c r="I63" s="330">
        <v>22940</v>
      </c>
      <c r="J63" s="316">
        <f t="shared" si="7"/>
        <v>8016</v>
      </c>
      <c r="K63" s="536" t="s">
        <v>48</v>
      </c>
      <c r="L63" s="537"/>
      <c r="M63" s="538"/>
      <c r="N63" s="309"/>
      <c r="O63" s="40"/>
    </row>
    <row r="64" spans="1:15" ht="15" customHeight="1">
      <c r="A64" s="250">
        <f t="shared" si="4"/>
        <v>50</v>
      </c>
      <c r="B64" s="251">
        <f t="shared" si="5"/>
        <v>3</v>
      </c>
      <c r="C64" s="311">
        <f t="shared" si="6"/>
        <v>47</v>
      </c>
      <c r="D64" s="253">
        <f>D63</f>
        <v>23</v>
      </c>
      <c r="E64" s="331" t="s">
        <v>94</v>
      </c>
      <c r="F64" s="332"/>
      <c r="G64" s="333"/>
      <c r="H64" s="318" t="s">
        <v>90</v>
      </c>
      <c r="I64" s="327"/>
      <c r="J64" s="316">
        <f t="shared" si="7"/>
        <v>8017</v>
      </c>
      <c r="K64" s="536"/>
      <c r="L64" s="537"/>
      <c r="M64" s="538"/>
      <c r="N64" s="309"/>
      <c r="O64" s="40"/>
    </row>
    <row r="65" spans="1:15" ht="15" customHeight="1">
      <c r="A65" s="250">
        <f t="shared" si="4"/>
        <v>50</v>
      </c>
      <c r="B65" s="251">
        <f t="shared" si="5"/>
        <v>3</v>
      </c>
      <c r="C65" s="311">
        <f t="shared" si="6"/>
        <v>48</v>
      </c>
      <c r="D65" s="253"/>
      <c r="E65" s="323"/>
      <c r="F65" s="323"/>
      <c r="G65" s="334"/>
      <c r="H65" s="335"/>
      <c r="I65" s="327"/>
      <c r="J65" s="316">
        <f t="shared" si="7"/>
        <v>8018</v>
      </c>
      <c r="K65" s="536"/>
      <c r="L65" s="537"/>
      <c r="M65" s="538"/>
      <c r="N65" s="309"/>
      <c r="O65" s="40"/>
    </row>
    <row r="66" spans="1:15" ht="15" customHeight="1">
      <c r="A66" s="250">
        <f t="shared" si="4"/>
        <v>50</v>
      </c>
      <c r="B66" s="251">
        <f t="shared" si="5"/>
        <v>3</v>
      </c>
      <c r="C66" s="311">
        <f t="shared" si="6"/>
        <v>49</v>
      </c>
      <c r="D66" s="253"/>
      <c r="E66" s="323"/>
      <c r="F66" s="323"/>
      <c r="G66" s="334"/>
      <c r="H66" s="335"/>
      <c r="I66" s="327"/>
      <c r="J66" s="316">
        <f t="shared" si="7"/>
        <v>8019</v>
      </c>
      <c r="K66" s="536"/>
      <c r="L66" s="537"/>
      <c r="M66" s="538"/>
      <c r="N66" s="309"/>
      <c r="O66" s="40"/>
    </row>
    <row r="67" spans="1:15" ht="15" customHeight="1" thickBot="1">
      <c r="A67" s="266">
        <f t="shared" si="4"/>
        <v>50</v>
      </c>
      <c r="B67" s="267">
        <f t="shared" si="5"/>
        <v>3</v>
      </c>
      <c r="C67" s="267">
        <f t="shared" si="6"/>
        <v>50</v>
      </c>
      <c r="D67" s="268"/>
      <c r="E67" s="336"/>
      <c r="F67" s="336"/>
      <c r="G67" s="337"/>
      <c r="H67" s="338"/>
      <c r="I67" s="339"/>
      <c r="J67" s="340">
        <f t="shared" si="7"/>
        <v>8020</v>
      </c>
      <c r="K67" s="539"/>
      <c r="L67" s="540"/>
      <c r="M67" s="541"/>
      <c r="N67" s="309"/>
      <c r="O67" s="40"/>
    </row>
    <row r="68" spans="1:15" ht="6.75" customHeight="1" thickBot="1" thickTop="1">
      <c r="A68" s="341"/>
      <c r="B68" s="341"/>
      <c r="C68" s="341"/>
      <c r="D68" s="341"/>
      <c r="E68" s="342"/>
      <c r="F68" s="342"/>
      <c r="G68" s="343"/>
      <c r="H68" s="341"/>
      <c r="I68" s="341"/>
      <c r="J68" s="341"/>
      <c r="K68" s="341"/>
      <c r="L68" s="341"/>
      <c r="M68" s="341"/>
      <c r="N68" s="309"/>
      <c r="O68" s="40"/>
    </row>
    <row r="69" spans="1:15" ht="13.5" customHeight="1" thickTop="1">
      <c r="A69" s="583">
        <f>A67</f>
        <v>50</v>
      </c>
      <c r="B69" s="585">
        <f>B67</f>
        <v>3</v>
      </c>
      <c r="C69" s="585">
        <f>C67+1</f>
        <v>51</v>
      </c>
      <c r="D69" s="243">
        <f>'[1]594'!D14</f>
        <v>41</v>
      </c>
      <c r="E69" s="579" t="str">
        <f>'[1]594'!E14</f>
        <v>Výstavba dálnice D 26,5/120 (bez mostů a tunelů)</v>
      </c>
      <c r="F69" s="580"/>
      <c r="G69" s="344" t="str">
        <f>'[1]594'!G14</f>
        <v>délka</v>
      </c>
      <c r="H69" s="92" t="str">
        <f>'[1]594'!H14</f>
        <v>m</v>
      </c>
      <c r="I69" s="345">
        <v>28220</v>
      </c>
      <c r="J69" s="346">
        <f>J67+1</f>
        <v>8021</v>
      </c>
      <c r="K69" s="546" t="s">
        <v>48</v>
      </c>
      <c r="L69" s="547"/>
      <c r="M69" s="548"/>
      <c r="N69" s="590">
        <f>I69*I70</f>
        <v>1777860</v>
      </c>
      <c r="O69" s="40"/>
    </row>
    <row r="70" spans="1:15" ht="13.5" customHeight="1">
      <c r="A70" s="584"/>
      <c r="B70" s="586"/>
      <c r="C70" s="586"/>
      <c r="D70" s="268">
        <f>'[1]594'!D15</f>
        <v>42</v>
      </c>
      <c r="E70" s="581"/>
      <c r="F70" s="582"/>
      <c r="G70" s="347" t="str">
        <f>'[1]594'!G15</f>
        <v> měrné náklady </v>
      </c>
      <c r="H70" s="271" t="str">
        <f>'[1]594'!H15</f>
        <v>tis.Kč/m</v>
      </c>
      <c r="I70" s="348">
        <v>63</v>
      </c>
      <c r="J70" s="349">
        <v>8051</v>
      </c>
      <c r="K70" s="539" t="s">
        <v>17</v>
      </c>
      <c r="L70" s="540"/>
      <c r="M70" s="541"/>
      <c r="N70" s="590"/>
      <c r="O70" s="40"/>
    </row>
    <row r="71" spans="1:15" ht="13.5" customHeight="1" hidden="1">
      <c r="A71" s="583">
        <f>A69</f>
        <v>50</v>
      </c>
      <c r="B71" s="585">
        <f>B69</f>
        <v>3</v>
      </c>
      <c r="C71" s="585">
        <f>C69+1</f>
        <v>52</v>
      </c>
      <c r="D71" s="243">
        <f>'[1]594'!D16</f>
        <v>41</v>
      </c>
      <c r="E71" s="579" t="str">
        <f>'[1]594'!E16</f>
        <v>Výstavba dálnice D 27,5/120 (bez mostů a tunelů)</v>
      </c>
      <c r="F71" s="580"/>
      <c r="G71" s="344" t="str">
        <f>'[1]594'!G16</f>
        <v>délka</v>
      </c>
      <c r="H71" s="92" t="str">
        <f>'[1]594'!H16</f>
        <v>m</v>
      </c>
      <c r="I71" s="350"/>
      <c r="J71" s="346">
        <f aca="true" t="shared" si="8" ref="J71:J102">J69+1</f>
        <v>8022</v>
      </c>
      <c r="K71" s="546"/>
      <c r="L71" s="547"/>
      <c r="M71" s="548"/>
      <c r="N71" s="590">
        <f>I71*I72</f>
        <v>0</v>
      </c>
      <c r="O71" s="40"/>
    </row>
    <row r="72" spans="1:15" ht="13.5" customHeight="1" hidden="1">
      <c r="A72" s="584"/>
      <c r="B72" s="586"/>
      <c r="C72" s="586"/>
      <c r="D72" s="268">
        <f>'[1]594'!D17</f>
        <v>42</v>
      </c>
      <c r="E72" s="581"/>
      <c r="F72" s="582"/>
      <c r="G72" s="347" t="str">
        <f>'[1]594'!G17</f>
        <v> měrné náklady </v>
      </c>
      <c r="H72" s="271" t="str">
        <f>'[1]594'!H17</f>
        <v>tis.Kč/m</v>
      </c>
      <c r="I72" s="348"/>
      <c r="J72" s="349">
        <f t="shared" si="8"/>
        <v>8052</v>
      </c>
      <c r="K72" s="539"/>
      <c r="L72" s="540"/>
      <c r="M72" s="541"/>
      <c r="N72" s="590"/>
      <c r="O72" s="40"/>
    </row>
    <row r="73" spans="1:15" ht="13.5" customHeight="1" hidden="1">
      <c r="A73" s="583">
        <f>A71</f>
        <v>50</v>
      </c>
      <c r="B73" s="585">
        <f>B71</f>
        <v>3</v>
      </c>
      <c r="C73" s="585">
        <f>C71+1</f>
        <v>53</v>
      </c>
      <c r="D73" s="243">
        <f>'[1]594'!D18</f>
        <v>41</v>
      </c>
      <c r="E73" s="579" t="str">
        <f>'[1]594'!E18</f>
        <v>Výstavba dálnice D 28/100 (bez mostů a tunelů) </v>
      </c>
      <c r="F73" s="580"/>
      <c r="G73" s="344" t="str">
        <f>'[1]594'!G18</f>
        <v>délka</v>
      </c>
      <c r="H73" s="92" t="str">
        <f>'[1]594'!H18</f>
        <v>m</v>
      </c>
      <c r="I73" s="350"/>
      <c r="J73" s="346">
        <f t="shared" si="8"/>
        <v>8023</v>
      </c>
      <c r="K73" s="546"/>
      <c r="L73" s="547"/>
      <c r="M73" s="548"/>
      <c r="N73" s="591">
        <f>I73*I74</f>
        <v>0</v>
      </c>
      <c r="O73" s="40"/>
    </row>
    <row r="74" spans="1:15" ht="13.5" customHeight="1" hidden="1">
      <c r="A74" s="584"/>
      <c r="B74" s="586"/>
      <c r="C74" s="586"/>
      <c r="D74" s="268">
        <f>'[1]594'!D19</f>
        <v>42</v>
      </c>
      <c r="E74" s="581"/>
      <c r="F74" s="582"/>
      <c r="G74" s="347" t="str">
        <f>'[1]594'!G19</f>
        <v> měrné náklady </v>
      </c>
      <c r="H74" s="271" t="str">
        <f>'[1]594'!H19</f>
        <v>tis.Kč/m</v>
      </c>
      <c r="I74" s="348"/>
      <c r="J74" s="349">
        <f t="shared" si="8"/>
        <v>8053</v>
      </c>
      <c r="K74" s="539"/>
      <c r="L74" s="540"/>
      <c r="M74" s="541"/>
      <c r="N74" s="591"/>
      <c r="O74" s="40"/>
    </row>
    <row r="75" spans="1:15" ht="13.5" customHeight="1" hidden="1">
      <c r="A75" s="583">
        <f>A73</f>
        <v>50</v>
      </c>
      <c r="B75" s="585">
        <f>B73</f>
        <v>3</v>
      </c>
      <c r="C75" s="585">
        <f>C73+1</f>
        <v>54</v>
      </c>
      <c r="D75" s="243">
        <f>'[1]594'!D20</f>
        <v>41</v>
      </c>
      <c r="E75" s="579">
        <f>'[1]594'!E20</f>
        <v>0</v>
      </c>
      <c r="F75" s="580"/>
      <c r="G75" s="344" t="str">
        <f>'[1]594'!G20</f>
        <v>délka</v>
      </c>
      <c r="H75" s="92" t="str">
        <f>'[1]594'!H20</f>
        <v>m</v>
      </c>
      <c r="I75" s="350"/>
      <c r="J75" s="346">
        <f t="shared" si="8"/>
        <v>8024</v>
      </c>
      <c r="K75" s="546"/>
      <c r="L75" s="547"/>
      <c r="M75" s="548"/>
      <c r="N75" s="591">
        <f>I75*I76</f>
        <v>0</v>
      </c>
      <c r="O75" s="40"/>
    </row>
    <row r="76" spans="1:15" ht="13.5" customHeight="1" hidden="1">
      <c r="A76" s="584"/>
      <c r="B76" s="586"/>
      <c r="C76" s="586"/>
      <c r="D76" s="268">
        <f>'[1]594'!D21</f>
        <v>42</v>
      </c>
      <c r="E76" s="581"/>
      <c r="F76" s="582"/>
      <c r="G76" s="347" t="str">
        <f>'[1]594'!G21</f>
        <v> měrné náklady </v>
      </c>
      <c r="H76" s="271" t="str">
        <f>'[1]594'!H21</f>
        <v>tis.Kč/m</v>
      </c>
      <c r="I76" s="348"/>
      <c r="J76" s="349">
        <f t="shared" si="8"/>
        <v>8054</v>
      </c>
      <c r="K76" s="539"/>
      <c r="L76" s="540"/>
      <c r="M76" s="541"/>
      <c r="N76" s="591"/>
      <c r="O76" s="40"/>
    </row>
    <row r="77" spans="1:15" ht="13.5" customHeight="1" hidden="1">
      <c r="A77" s="583">
        <f>A75</f>
        <v>50</v>
      </c>
      <c r="B77" s="585">
        <f>B75</f>
        <v>3</v>
      </c>
      <c r="C77" s="585">
        <f>C75+1</f>
        <v>55</v>
      </c>
      <c r="D77" s="243">
        <f>'[1]594'!D22</f>
        <v>41</v>
      </c>
      <c r="E77" s="579">
        <f>'[1]594'!E22</f>
        <v>0</v>
      </c>
      <c r="F77" s="580"/>
      <c r="G77" s="344" t="str">
        <f>'[1]594'!G22</f>
        <v>délka</v>
      </c>
      <c r="H77" s="92" t="str">
        <f>'[1]594'!H22</f>
        <v>m</v>
      </c>
      <c r="I77" s="350"/>
      <c r="J77" s="346">
        <f t="shared" si="8"/>
        <v>8025</v>
      </c>
      <c r="K77" s="546"/>
      <c r="L77" s="547"/>
      <c r="M77" s="548"/>
      <c r="N77" s="591">
        <f>I77*I78</f>
        <v>0</v>
      </c>
      <c r="O77" s="40"/>
    </row>
    <row r="78" spans="1:15" ht="13.5" customHeight="1" hidden="1">
      <c r="A78" s="584"/>
      <c r="B78" s="586"/>
      <c r="C78" s="586"/>
      <c r="D78" s="268">
        <f>'[1]594'!D23</f>
        <v>42</v>
      </c>
      <c r="E78" s="581"/>
      <c r="F78" s="582"/>
      <c r="G78" s="347" t="str">
        <f>'[1]594'!G23</f>
        <v> měrné náklady </v>
      </c>
      <c r="H78" s="271" t="str">
        <f>'[1]594'!H23</f>
        <v>tis.Kč/m</v>
      </c>
      <c r="I78" s="348"/>
      <c r="J78" s="349">
        <f t="shared" si="8"/>
        <v>8055</v>
      </c>
      <c r="K78" s="539"/>
      <c r="L78" s="540"/>
      <c r="M78" s="541"/>
      <c r="N78" s="591"/>
      <c r="O78" s="40"/>
    </row>
    <row r="79" spans="1:15" ht="13.5" customHeight="1">
      <c r="A79" s="583">
        <f>A77</f>
        <v>50</v>
      </c>
      <c r="B79" s="585">
        <f>B77</f>
        <v>3</v>
      </c>
      <c r="C79" s="585">
        <f>C77+1</f>
        <v>56</v>
      </c>
      <c r="D79" s="243">
        <f>'[1]594'!D24</f>
        <v>41</v>
      </c>
      <c r="E79" s="579" t="str">
        <f>'[1]594'!E24</f>
        <v>Výstavba dálničních mostů </v>
      </c>
      <c r="F79" s="580"/>
      <c r="G79" s="344" t="str">
        <f>'[1]594'!G24</f>
        <v>délka</v>
      </c>
      <c r="H79" s="92" t="str">
        <f>'[1]594'!H24</f>
        <v>m</v>
      </c>
      <c r="I79" s="350">
        <v>1480</v>
      </c>
      <c r="J79" s="346">
        <f t="shared" si="8"/>
        <v>8026</v>
      </c>
      <c r="K79" s="546" t="s">
        <v>48</v>
      </c>
      <c r="L79" s="547"/>
      <c r="M79" s="548"/>
      <c r="N79" s="591">
        <f>I79*I80</f>
        <v>966440</v>
      </c>
      <c r="O79" s="40"/>
    </row>
    <row r="80" spans="1:15" ht="13.5" customHeight="1">
      <c r="A80" s="584"/>
      <c r="B80" s="586"/>
      <c r="C80" s="586"/>
      <c r="D80" s="268">
        <f>'[1]594'!D25</f>
        <v>42</v>
      </c>
      <c r="E80" s="581"/>
      <c r="F80" s="582"/>
      <c r="G80" s="347" t="str">
        <f>'[1]594'!G25</f>
        <v> měrné náklady </v>
      </c>
      <c r="H80" s="271" t="str">
        <f>'[1]594'!H25</f>
        <v>tis.Kč/m</v>
      </c>
      <c r="I80" s="348">
        <v>653</v>
      </c>
      <c r="J80" s="349">
        <f t="shared" si="8"/>
        <v>8056</v>
      </c>
      <c r="K80" s="539" t="s">
        <v>17</v>
      </c>
      <c r="L80" s="540"/>
      <c r="M80" s="541"/>
      <c r="N80" s="591"/>
      <c r="O80" s="40"/>
    </row>
    <row r="81" spans="1:15" ht="13.5" customHeight="1" hidden="1">
      <c r="A81" s="583">
        <f>A79</f>
        <v>50</v>
      </c>
      <c r="B81" s="585">
        <f>B79</f>
        <v>3</v>
      </c>
      <c r="C81" s="585">
        <f>C79+1</f>
        <v>57</v>
      </c>
      <c r="D81" s="243">
        <f>'[1]594'!D26</f>
        <v>41</v>
      </c>
      <c r="E81" s="579" t="str">
        <f>'[1]594'!E26</f>
        <v>Výstavba dálničních tunelů</v>
      </c>
      <c r="F81" s="580"/>
      <c r="G81" s="344" t="str">
        <f>'[1]594'!G26</f>
        <v>délka</v>
      </c>
      <c r="H81" s="92" t="str">
        <f>'[1]594'!H26</f>
        <v>m</v>
      </c>
      <c r="I81" s="350"/>
      <c r="J81" s="346">
        <f t="shared" si="8"/>
        <v>8027</v>
      </c>
      <c r="K81" s="546"/>
      <c r="L81" s="547"/>
      <c r="M81" s="548"/>
      <c r="N81" s="591">
        <f>I81*I82</f>
        <v>0</v>
      </c>
      <c r="O81" s="40"/>
    </row>
    <row r="82" spans="1:15" ht="13.5" customHeight="1" hidden="1">
      <c r="A82" s="584"/>
      <c r="B82" s="586"/>
      <c r="C82" s="586"/>
      <c r="D82" s="268">
        <f>'[1]594'!D27</f>
        <v>42</v>
      </c>
      <c r="E82" s="581"/>
      <c r="F82" s="582"/>
      <c r="G82" s="347" t="str">
        <f>'[1]594'!G27</f>
        <v> měrné náklady </v>
      </c>
      <c r="H82" s="271" t="str">
        <f>'[1]594'!H27</f>
        <v>tis.Kč/m</v>
      </c>
      <c r="I82" s="348"/>
      <c r="J82" s="349">
        <f t="shared" si="8"/>
        <v>8057</v>
      </c>
      <c r="K82" s="539"/>
      <c r="L82" s="540"/>
      <c r="M82" s="541"/>
      <c r="N82" s="591"/>
      <c r="O82" s="40"/>
    </row>
    <row r="83" spans="1:15" ht="13.5" customHeight="1" hidden="1">
      <c r="A83" s="583">
        <f>A81</f>
        <v>50</v>
      </c>
      <c r="B83" s="585">
        <f>B81</f>
        <v>3</v>
      </c>
      <c r="C83" s="585">
        <f>C81+1</f>
        <v>58</v>
      </c>
      <c r="D83" s="243">
        <f>'[1]594'!D28</f>
        <v>41</v>
      </c>
      <c r="E83" s="579">
        <f>'[1]594'!E28</f>
        <v>0</v>
      </c>
      <c r="F83" s="580"/>
      <c r="G83" s="344" t="str">
        <f>'[1]594'!G28</f>
        <v>délka</v>
      </c>
      <c r="H83" s="92" t="str">
        <f>'[1]594'!H28</f>
        <v>m</v>
      </c>
      <c r="I83" s="350"/>
      <c r="J83" s="346">
        <f t="shared" si="8"/>
        <v>8028</v>
      </c>
      <c r="K83" s="546"/>
      <c r="L83" s="547"/>
      <c r="M83" s="548"/>
      <c r="N83" s="591">
        <f>I83*I84</f>
        <v>0</v>
      </c>
      <c r="O83" s="40"/>
    </row>
    <row r="84" spans="1:15" ht="13.5" customHeight="1" hidden="1">
      <c r="A84" s="584"/>
      <c r="B84" s="586"/>
      <c r="C84" s="586"/>
      <c r="D84" s="268">
        <f>'[1]594'!D29</f>
        <v>42</v>
      </c>
      <c r="E84" s="581"/>
      <c r="F84" s="582"/>
      <c r="G84" s="347" t="str">
        <f>'[1]594'!G29</f>
        <v> měrné náklady </v>
      </c>
      <c r="H84" s="271" t="str">
        <f>'[1]594'!H29</f>
        <v>tis.Kč/m</v>
      </c>
      <c r="I84" s="348"/>
      <c r="J84" s="349">
        <f t="shared" si="8"/>
        <v>8058</v>
      </c>
      <c r="K84" s="539"/>
      <c r="L84" s="540"/>
      <c r="M84" s="541"/>
      <c r="N84" s="591"/>
      <c r="O84" s="40"/>
    </row>
    <row r="85" spans="1:15" ht="13.5" customHeight="1" hidden="1">
      <c r="A85" s="583">
        <f>A83</f>
        <v>50</v>
      </c>
      <c r="B85" s="585">
        <f>B83</f>
        <v>3</v>
      </c>
      <c r="C85" s="585">
        <f>C83+1</f>
        <v>59</v>
      </c>
      <c r="D85" s="243">
        <f>'[1]594'!D30</f>
        <v>41</v>
      </c>
      <c r="E85" s="579">
        <f>'[1]594'!E30</f>
        <v>0</v>
      </c>
      <c r="F85" s="580"/>
      <c r="G85" s="344" t="str">
        <f>'[1]594'!G30</f>
        <v>délka</v>
      </c>
      <c r="H85" s="92" t="str">
        <f>'[1]594'!H30</f>
        <v>m</v>
      </c>
      <c r="I85" s="350"/>
      <c r="J85" s="346">
        <f t="shared" si="8"/>
        <v>8029</v>
      </c>
      <c r="K85" s="546"/>
      <c r="L85" s="547"/>
      <c r="M85" s="548"/>
      <c r="N85" s="591">
        <f>I85*I86</f>
        <v>0</v>
      </c>
      <c r="O85" s="40"/>
    </row>
    <row r="86" spans="1:15" ht="13.5" customHeight="1" hidden="1">
      <c r="A86" s="584"/>
      <c r="B86" s="586"/>
      <c r="C86" s="586"/>
      <c r="D86" s="268">
        <f>'[1]594'!D31</f>
        <v>42</v>
      </c>
      <c r="E86" s="581"/>
      <c r="F86" s="582"/>
      <c r="G86" s="347" t="str">
        <f>'[1]594'!G31</f>
        <v> měrné náklady </v>
      </c>
      <c r="H86" s="271" t="str">
        <f>'[1]594'!H31</f>
        <v>tis.Kč/m</v>
      </c>
      <c r="I86" s="348"/>
      <c r="J86" s="349">
        <f t="shared" si="8"/>
        <v>8059</v>
      </c>
      <c r="K86" s="539"/>
      <c r="L86" s="540"/>
      <c r="M86" s="541"/>
      <c r="N86" s="591"/>
      <c r="O86" s="40"/>
    </row>
    <row r="87" spans="1:15" ht="13.5" customHeight="1" hidden="1">
      <c r="A87" s="583">
        <f>A85</f>
        <v>50</v>
      </c>
      <c r="B87" s="585">
        <f>B85</f>
        <v>3</v>
      </c>
      <c r="C87" s="585">
        <f>C85+1</f>
        <v>60</v>
      </c>
      <c r="D87" s="243">
        <f>'[1]594'!D32</f>
        <v>41</v>
      </c>
      <c r="E87" s="579">
        <f>'[1]594'!E32</f>
        <v>0</v>
      </c>
      <c r="F87" s="580"/>
      <c r="G87" s="344" t="str">
        <f>'[1]594'!G32</f>
        <v>délka</v>
      </c>
      <c r="H87" s="92" t="str">
        <f>'[1]594'!H32</f>
        <v>m</v>
      </c>
      <c r="I87" s="350"/>
      <c r="J87" s="346">
        <f t="shared" si="8"/>
        <v>8030</v>
      </c>
      <c r="K87" s="546"/>
      <c r="L87" s="547"/>
      <c r="M87" s="548"/>
      <c r="N87" s="591">
        <f>I87*I88</f>
        <v>0</v>
      </c>
      <c r="O87" s="40"/>
    </row>
    <row r="88" spans="1:15" ht="13.5" customHeight="1" hidden="1">
      <c r="A88" s="584"/>
      <c r="B88" s="586"/>
      <c r="C88" s="586"/>
      <c r="D88" s="268">
        <f>'[1]594'!D33</f>
        <v>42</v>
      </c>
      <c r="E88" s="581"/>
      <c r="F88" s="582"/>
      <c r="G88" s="347" t="str">
        <f>'[1]594'!G33</f>
        <v> měrné náklady </v>
      </c>
      <c r="H88" s="271" t="str">
        <f>'[1]594'!H33</f>
        <v>tis.Kč/m</v>
      </c>
      <c r="I88" s="348"/>
      <c r="J88" s="349">
        <f t="shared" si="8"/>
        <v>8060</v>
      </c>
      <c r="K88" s="539"/>
      <c r="L88" s="540"/>
      <c r="M88" s="541"/>
      <c r="N88" s="591"/>
      <c r="O88" s="40"/>
    </row>
    <row r="89" spans="1:15" ht="13.5" customHeight="1">
      <c r="A89" s="583">
        <f>A87</f>
        <v>50</v>
      </c>
      <c r="B89" s="585">
        <f>B87</f>
        <v>3</v>
      </c>
      <c r="C89" s="585">
        <f>C87+1</f>
        <v>61</v>
      </c>
      <c r="D89" s="243">
        <f>'[1]594'!D34</f>
        <v>41</v>
      </c>
      <c r="E89" s="579" t="str">
        <f>'[1]594'!E34</f>
        <v>Výstavba silnic ostatních kategorií</v>
      </c>
      <c r="F89" s="580"/>
      <c r="G89" s="344" t="str">
        <f>'[1]594'!G34</f>
        <v>délka</v>
      </c>
      <c r="H89" s="92" t="str">
        <f>'[1]594'!H34</f>
        <v>m</v>
      </c>
      <c r="I89" s="350">
        <v>8600</v>
      </c>
      <c r="J89" s="346">
        <f t="shared" si="8"/>
        <v>8031</v>
      </c>
      <c r="K89" s="546" t="s">
        <v>48</v>
      </c>
      <c r="L89" s="547"/>
      <c r="M89" s="548"/>
      <c r="N89" s="591">
        <f>I89*I90</f>
        <v>163400</v>
      </c>
      <c r="O89" s="40"/>
    </row>
    <row r="90" spans="1:15" ht="13.5" customHeight="1">
      <c r="A90" s="584"/>
      <c r="B90" s="586"/>
      <c r="C90" s="586"/>
      <c r="D90" s="268">
        <f>'[1]594'!D35</f>
        <v>42</v>
      </c>
      <c r="E90" s="581"/>
      <c r="F90" s="582"/>
      <c r="G90" s="347" t="str">
        <f>'[1]594'!G35</f>
        <v> měrné náklady </v>
      </c>
      <c r="H90" s="271" t="str">
        <f>'[1]594'!H35</f>
        <v>tis.Kč/m</v>
      </c>
      <c r="I90" s="348">
        <v>19</v>
      </c>
      <c r="J90" s="349">
        <f t="shared" si="8"/>
        <v>8061</v>
      </c>
      <c r="K90" s="539" t="s">
        <v>17</v>
      </c>
      <c r="L90" s="540"/>
      <c r="M90" s="541"/>
      <c r="N90" s="591"/>
      <c r="O90" s="40"/>
    </row>
    <row r="91" spans="1:15" ht="13.5" customHeight="1">
      <c r="A91" s="583">
        <f>A89</f>
        <v>50</v>
      </c>
      <c r="B91" s="585">
        <f>B89</f>
        <v>3</v>
      </c>
      <c r="C91" s="585">
        <f>C89+1</f>
        <v>62</v>
      </c>
      <c r="D91" s="243">
        <f>'[1]594'!D36</f>
        <v>41</v>
      </c>
      <c r="E91" s="579" t="str">
        <f>'[1]594'!E36</f>
        <v>Výstavba silničních mostů</v>
      </c>
      <c r="F91" s="580"/>
      <c r="G91" s="344" t="str">
        <f>'[1]594'!G36</f>
        <v>délka</v>
      </c>
      <c r="H91" s="92" t="str">
        <f>'[1]594'!H36</f>
        <v>m</v>
      </c>
      <c r="I91" s="350">
        <v>329</v>
      </c>
      <c r="J91" s="346">
        <f t="shared" si="8"/>
        <v>8032</v>
      </c>
      <c r="K91" s="546" t="s">
        <v>48</v>
      </c>
      <c r="L91" s="547"/>
      <c r="M91" s="548"/>
      <c r="N91" s="591">
        <f>I91*I92</f>
        <v>65471</v>
      </c>
      <c r="O91" s="40"/>
    </row>
    <row r="92" spans="1:15" ht="13.5" customHeight="1">
      <c r="A92" s="584"/>
      <c r="B92" s="586"/>
      <c r="C92" s="586"/>
      <c r="D92" s="268">
        <f>'[1]594'!D37</f>
        <v>42</v>
      </c>
      <c r="E92" s="581"/>
      <c r="F92" s="582"/>
      <c r="G92" s="347" t="str">
        <f>'[1]594'!G37</f>
        <v> měrné náklady </v>
      </c>
      <c r="H92" s="271" t="str">
        <f>'[1]594'!H37</f>
        <v>tis.Kč/m</v>
      </c>
      <c r="I92" s="348">
        <v>199</v>
      </c>
      <c r="J92" s="349">
        <f t="shared" si="8"/>
        <v>8062</v>
      </c>
      <c r="K92" s="539" t="s">
        <v>17</v>
      </c>
      <c r="L92" s="540"/>
      <c r="M92" s="541"/>
      <c r="N92" s="591"/>
      <c r="O92" s="40"/>
    </row>
    <row r="93" spans="1:15" ht="13.5" customHeight="1" hidden="1">
      <c r="A93" s="583">
        <f>A91</f>
        <v>50</v>
      </c>
      <c r="B93" s="585">
        <f>B91</f>
        <v>3</v>
      </c>
      <c r="C93" s="585">
        <f>C91+1</f>
        <v>63</v>
      </c>
      <c r="D93" s="243">
        <f>'[1]594'!D38</f>
        <v>41</v>
      </c>
      <c r="E93" s="579">
        <f>'[1]594'!E38</f>
        <v>0</v>
      </c>
      <c r="F93" s="580"/>
      <c r="G93" s="344" t="str">
        <f>'[1]594'!G38</f>
        <v>délka</v>
      </c>
      <c r="H93" s="92" t="str">
        <f>'[1]594'!H38</f>
        <v>m</v>
      </c>
      <c r="I93" s="350"/>
      <c r="J93" s="346">
        <f t="shared" si="8"/>
        <v>8033</v>
      </c>
      <c r="K93" s="546"/>
      <c r="L93" s="547"/>
      <c r="M93" s="548"/>
      <c r="N93" s="591">
        <f>I93*I94</f>
        <v>0</v>
      </c>
      <c r="O93" s="40"/>
    </row>
    <row r="94" spans="1:15" ht="13.5" customHeight="1" hidden="1">
      <c r="A94" s="584"/>
      <c r="B94" s="586"/>
      <c r="C94" s="586"/>
      <c r="D94" s="268">
        <f>'[1]594'!D39</f>
        <v>42</v>
      </c>
      <c r="E94" s="581"/>
      <c r="F94" s="582"/>
      <c r="G94" s="347" t="str">
        <f>'[1]594'!G39</f>
        <v> měrné náklady </v>
      </c>
      <c r="H94" s="271" t="str">
        <f>'[1]594'!H39</f>
        <v>tis.Kč/m</v>
      </c>
      <c r="I94" s="348"/>
      <c r="J94" s="349">
        <f t="shared" si="8"/>
        <v>8063</v>
      </c>
      <c r="K94" s="539"/>
      <c r="L94" s="540"/>
      <c r="M94" s="541"/>
      <c r="N94" s="591"/>
      <c r="O94" s="40"/>
    </row>
    <row r="95" spans="1:15" ht="13.5" customHeight="1" hidden="1">
      <c r="A95" s="583">
        <f>A93</f>
        <v>50</v>
      </c>
      <c r="B95" s="585">
        <f>B93</f>
        <v>3</v>
      </c>
      <c r="C95" s="585">
        <f>C93+1</f>
        <v>64</v>
      </c>
      <c r="D95" s="243">
        <f>'[1]594'!D40</f>
        <v>41</v>
      </c>
      <c r="E95" s="579">
        <f>'[1]594'!E40</f>
        <v>0</v>
      </c>
      <c r="F95" s="580"/>
      <c r="G95" s="344" t="str">
        <f>'[1]594'!G40</f>
        <v>délka</v>
      </c>
      <c r="H95" s="92" t="str">
        <f>'[1]594'!H40</f>
        <v>m</v>
      </c>
      <c r="I95" s="350"/>
      <c r="J95" s="346">
        <f t="shared" si="8"/>
        <v>8034</v>
      </c>
      <c r="K95" s="546"/>
      <c r="L95" s="547"/>
      <c r="M95" s="548"/>
      <c r="N95" s="591">
        <f>I95*I96</f>
        <v>0</v>
      </c>
      <c r="O95" s="40"/>
    </row>
    <row r="96" spans="1:15" ht="13.5" customHeight="1" hidden="1">
      <c r="A96" s="584"/>
      <c r="B96" s="586"/>
      <c r="C96" s="586"/>
      <c r="D96" s="268">
        <f>'[1]594'!D41</f>
        <v>42</v>
      </c>
      <c r="E96" s="581"/>
      <c r="F96" s="582"/>
      <c r="G96" s="347" t="str">
        <f>'[1]594'!G41</f>
        <v> měrné náklady </v>
      </c>
      <c r="H96" s="271" t="str">
        <f>'[1]594'!H41</f>
        <v>tis.Kč/m</v>
      </c>
      <c r="I96" s="348"/>
      <c r="J96" s="349">
        <f t="shared" si="8"/>
        <v>8064</v>
      </c>
      <c r="K96" s="539"/>
      <c r="L96" s="540"/>
      <c r="M96" s="541"/>
      <c r="N96" s="591"/>
      <c r="O96" s="40"/>
    </row>
    <row r="97" spans="1:15" ht="13.5" customHeight="1" hidden="1">
      <c r="A97" s="583">
        <f>A95</f>
        <v>50</v>
      </c>
      <c r="B97" s="585">
        <f>B95</f>
        <v>3</v>
      </c>
      <c r="C97" s="585">
        <f>C95+1</f>
        <v>65</v>
      </c>
      <c r="D97" s="243">
        <f>'[1]594'!D42</f>
        <v>41</v>
      </c>
      <c r="E97" s="579">
        <f>'[1]594'!E42</f>
        <v>0</v>
      </c>
      <c r="F97" s="580"/>
      <c r="G97" s="344" t="str">
        <f>'[1]594'!G42</f>
        <v>délka</v>
      </c>
      <c r="H97" s="92" t="str">
        <f>'[1]594'!H42</f>
        <v>m</v>
      </c>
      <c r="I97" s="350"/>
      <c r="J97" s="346">
        <f t="shared" si="8"/>
        <v>8035</v>
      </c>
      <c r="K97" s="546"/>
      <c r="L97" s="547"/>
      <c r="M97" s="548"/>
      <c r="N97" s="591">
        <f>I97*I98</f>
        <v>0</v>
      </c>
      <c r="O97" s="40"/>
    </row>
    <row r="98" spans="1:15" ht="13.5" customHeight="1" hidden="1">
      <c r="A98" s="584"/>
      <c r="B98" s="586"/>
      <c r="C98" s="586"/>
      <c r="D98" s="268">
        <f>'[1]594'!D43</f>
        <v>42</v>
      </c>
      <c r="E98" s="581"/>
      <c r="F98" s="582"/>
      <c r="G98" s="347" t="str">
        <f>'[1]594'!G43</f>
        <v> měrné náklady </v>
      </c>
      <c r="H98" s="271" t="str">
        <f>'[1]594'!H43</f>
        <v>tis.Kč/m</v>
      </c>
      <c r="I98" s="348"/>
      <c r="J98" s="349">
        <f t="shared" si="8"/>
        <v>8065</v>
      </c>
      <c r="K98" s="539"/>
      <c r="L98" s="540"/>
      <c r="M98" s="541"/>
      <c r="N98" s="591"/>
      <c r="O98" s="40"/>
    </row>
    <row r="99" spans="1:15" ht="13.5" customHeight="1" hidden="1">
      <c r="A99" s="583">
        <f>A97</f>
        <v>50</v>
      </c>
      <c r="B99" s="585">
        <f>B97</f>
        <v>3</v>
      </c>
      <c r="C99" s="585">
        <f>C97+1</f>
        <v>66</v>
      </c>
      <c r="D99" s="243">
        <f>'[1]594'!D44</f>
        <v>41</v>
      </c>
      <c r="E99" s="579" t="str">
        <f>'[1]594'!E44</f>
        <v>Výstavba SSÚD Nová Ves  - zpevněné plochy</v>
      </c>
      <c r="F99" s="580"/>
      <c r="G99" s="344" t="str">
        <f>'[1]594'!G44</f>
        <v>plocha</v>
      </c>
      <c r="H99" s="92" t="str">
        <f>'[1]594'!H44</f>
        <v>m2</v>
      </c>
      <c r="I99" s="350"/>
      <c r="J99" s="346">
        <f t="shared" si="8"/>
        <v>8036</v>
      </c>
      <c r="K99" s="546"/>
      <c r="L99" s="547"/>
      <c r="M99" s="548"/>
      <c r="N99" s="591">
        <f>I99*I100</f>
        <v>0</v>
      </c>
      <c r="O99" s="40"/>
    </row>
    <row r="100" spans="1:15" ht="13.5" customHeight="1" hidden="1">
      <c r="A100" s="584"/>
      <c r="B100" s="586"/>
      <c r="C100" s="586"/>
      <c r="D100" s="268">
        <f>'[1]594'!D45</f>
        <v>42</v>
      </c>
      <c r="E100" s="581"/>
      <c r="F100" s="582"/>
      <c r="G100" s="347" t="str">
        <f>'[1]594'!G45</f>
        <v> měrné náklady </v>
      </c>
      <c r="H100" s="271" t="str">
        <f>'[1]594'!H45</f>
        <v>tis.Kč/m2</v>
      </c>
      <c r="I100" s="348"/>
      <c r="J100" s="349">
        <f t="shared" si="8"/>
        <v>8066</v>
      </c>
      <c r="K100" s="539"/>
      <c r="L100" s="540"/>
      <c r="M100" s="541"/>
      <c r="N100" s="591"/>
      <c r="O100" s="40"/>
    </row>
    <row r="101" spans="1:15" ht="13.5" customHeight="1" hidden="1">
      <c r="A101" s="583">
        <f>A99</f>
        <v>50</v>
      </c>
      <c r="B101" s="585">
        <f>B99</f>
        <v>3</v>
      </c>
      <c r="C101" s="585">
        <f>C99+1</f>
        <v>67</v>
      </c>
      <c r="D101" s="243">
        <f>'[1]594'!D46</f>
        <v>41</v>
      </c>
      <c r="E101" s="579" t="str">
        <f>'[1]594'!E46</f>
        <v>Výstavba SSÚD Nová Ves  - užitné plochy kanceláří</v>
      </c>
      <c r="F101" s="580"/>
      <c r="G101" s="344" t="str">
        <f>'[1]594'!G46</f>
        <v>plocha</v>
      </c>
      <c r="H101" s="92" t="str">
        <f>'[1]594'!H46</f>
        <v>m2</v>
      </c>
      <c r="I101" s="350"/>
      <c r="J101" s="346">
        <f t="shared" si="8"/>
        <v>8037</v>
      </c>
      <c r="K101" s="546"/>
      <c r="L101" s="547"/>
      <c r="M101" s="548"/>
      <c r="N101" s="591">
        <f>I101*I102</f>
        <v>0</v>
      </c>
      <c r="O101" s="40"/>
    </row>
    <row r="102" spans="1:15" ht="13.5" customHeight="1" hidden="1">
      <c r="A102" s="584"/>
      <c r="B102" s="586"/>
      <c r="C102" s="586"/>
      <c r="D102" s="268">
        <f>'[1]594'!D47</f>
        <v>42</v>
      </c>
      <c r="E102" s="581"/>
      <c r="F102" s="582"/>
      <c r="G102" s="347" t="str">
        <f>'[1]594'!G47</f>
        <v> měrné náklady </v>
      </c>
      <c r="H102" s="271" t="str">
        <f>'[1]594'!H47</f>
        <v>tis.Kč/m2</v>
      </c>
      <c r="I102" s="348"/>
      <c r="J102" s="349">
        <f t="shared" si="8"/>
        <v>8067</v>
      </c>
      <c r="K102" s="539"/>
      <c r="L102" s="540"/>
      <c r="M102" s="541"/>
      <c r="N102" s="591"/>
      <c r="O102" s="40"/>
    </row>
    <row r="103" spans="1:15" ht="13.5" customHeight="1" hidden="1">
      <c r="A103" s="583">
        <f>A101</f>
        <v>50</v>
      </c>
      <c r="B103" s="585">
        <f>B101</f>
        <v>3</v>
      </c>
      <c r="C103" s="585">
        <f>C101+1</f>
        <v>68</v>
      </c>
      <c r="D103" s="243">
        <f>'[1]594'!D48</f>
        <v>41</v>
      </c>
      <c r="E103" s="579" t="str">
        <f>'[1]594'!E48</f>
        <v>Výstavba SSÚD Nová Ves  - užitné plochy garáží a skladů</v>
      </c>
      <c r="F103" s="580"/>
      <c r="G103" s="344" t="str">
        <f>'[1]594'!G48</f>
        <v>plocha</v>
      </c>
      <c r="H103" s="92" t="str">
        <f>'[1]594'!H48</f>
        <v>m2</v>
      </c>
      <c r="I103" s="350"/>
      <c r="J103" s="346">
        <f aca="true" t="shared" si="9" ref="J103:J128">J101+1</f>
        <v>8038</v>
      </c>
      <c r="K103" s="546"/>
      <c r="L103" s="547"/>
      <c r="M103" s="548"/>
      <c r="N103" s="591">
        <f>I103*I104</f>
        <v>0</v>
      </c>
      <c r="O103" s="40"/>
    </row>
    <row r="104" spans="1:15" ht="13.5" customHeight="1" hidden="1">
      <c r="A104" s="584"/>
      <c r="B104" s="586"/>
      <c r="C104" s="586"/>
      <c r="D104" s="268">
        <f>'[1]594'!D49</f>
        <v>42</v>
      </c>
      <c r="E104" s="581"/>
      <c r="F104" s="582"/>
      <c r="G104" s="347" t="str">
        <f>'[1]594'!G49</f>
        <v> měrné náklady </v>
      </c>
      <c r="H104" s="271" t="str">
        <f>'[1]594'!H49</f>
        <v>tis.Kč/m2</v>
      </c>
      <c r="I104" s="348"/>
      <c r="J104" s="349">
        <f t="shared" si="9"/>
        <v>8068</v>
      </c>
      <c r="K104" s="539"/>
      <c r="L104" s="540"/>
      <c r="M104" s="541"/>
      <c r="N104" s="591"/>
      <c r="O104" s="40"/>
    </row>
    <row r="105" spans="1:15" ht="13.5" customHeight="1" hidden="1">
      <c r="A105" s="583">
        <f>A103</f>
        <v>50</v>
      </c>
      <c r="B105" s="585">
        <f>B103</f>
        <v>3</v>
      </c>
      <c r="C105" s="585">
        <f>C103+1</f>
        <v>69</v>
      </c>
      <c r="D105" s="243">
        <f>'[1]594'!D50</f>
        <v>41</v>
      </c>
      <c r="E105" s="579">
        <f>'[1]594'!E50</f>
        <v>0</v>
      </c>
      <c r="F105" s="580"/>
      <c r="G105" s="344" t="str">
        <f>'[1]594'!G50</f>
        <v>plocha</v>
      </c>
      <c r="H105" s="92" t="str">
        <f>'[1]594'!H50</f>
        <v>m2</v>
      </c>
      <c r="I105" s="350"/>
      <c r="J105" s="346">
        <f t="shared" si="9"/>
        <v>8039</v>
      </c>
      <c r="K105" s="546"/>
      <c r="L105" s="547"/>
      <c r="M105" s="548"/>
      <c r="N105" s="591">
        <f>I105*I106</f>
        <v>0</v>
      </c>
      <c r="O105" s="40"/>
    </row>
    <row r="106" spans="1:15" ht="13.5" customHeight="1" hidden="1">
      <c r="A106" s="584"/>
      <c r="B106" s="586"/>
      <c r="C106" s="586"/>
      <c r="D106" s="268">
        <f>'[1]594'!D51</f>
        <v>42</v>
      </c>
      <c r="E106" s="581"/>
      <c r="F106" s="582"/>
      <c r="G106" s="347" t="str">
        <f>'[1]594'!G51</f>
        <v> měrné náklady </v>
      </c>
      <c r="H106" s="271" t="str">
        <f>'[1]594'!H51</f>
        <v>tis.Kč/m2</v>
      </c>
      <c r="I106" s="348"/>
      <c r="J106" s="349">
        <f t="shared" si="9"/>
        <v>8069</v>
      </c>
      <c r="K106" s="539"/>
      <c r="L106" s="540"/>
      <c r="M106" s="541"/>
      <c r="N106" s="591"/>
      <c r="O106" s="40"/>
    </row>
    <row r="107" spans="1:15" ht="13.5" customHeight="1" hidden="1">
      <c r="A107" s="583">
        <f>A105</f>
        <v>50</v>
      </c>
      <c r="B107" s="585">
        <f>B105</f>
        <v>3</v>
      </c>
      <c r="C107" s="585">
        <f>C105+1</f>
        <v>70</v>
      </c>
      <c r="D107" s="243">
        <f>'[1]594'!D52</f>
        <v>41</v>
      </c>
      <c r="E107" s="579">
        <f>'[1]594'!E52</f>
        <v>0</v>
      </c>
      <c r="F107" s="580"/>
      <c r="G107" s="344" t="str">
        <f>'[1]594'!G52</f>
        <v>plocha</v>
      </c>
      <c r="H107" s="92" t="str">
        <f>'[1]594'!H52</f>
        <v>m2</v>
      </c>
      <c r="I107" s="350"/>
      <c r="J107" s="346">
        <f t="shared" si="9"/>
        <v>8040</v>
      </c>
      <c r="K107" s="546"/>
      <c r="L107" s="547"/>
      <c r="M107" s="548"/>
      <c r="N107" s="591">
        <f>I107*I108</f>
        <v>0</v>
      </c>
      <c r="O107" s="40"/>
    </row>
    <row r="108" spans="1:15" ht="13.5" customHeight="1" hidden="1">
      <c r="A108" s="584"/>
      <c r="B108" s="586"/>
      <c r="C108" s="586"/>
      <c r="D108" s="268">
        <f>'[1]594'!D53</f>
        <v>42</v>
      </c>
      <c r="E108" s="581"/>
      <c r="F108" s="582"/>
      <c r="G108" s="347" t="str">
        <f>'[1]594'!G53</f>
        <v> měrné náklady </v>
      </c>
      <c r="H108" s="271" t="str">
        <f>'[1]594'!H53</f>
        <v>tis.Kč/m2</v>
      </c>
      <c r="I108" s="348"/>
      <c r="J108" s="349">
        <f t="shared" si="9"/>
        <v>8070</v>
      </c>
      <c r="K108" s="539"/>
      <c r="L108" s="540"/>
      <c r="M108" s="541"/>
      <c r="N108" s="591"/>
      <c r="O108" s="40"/>
    </row>
    <row r="109" spans="1:15" ht="13.5" customHeight="1" hidden="1">
      <c r="A109" s="583">
        <f>A107</f>
        <v>50</v>
      </c>
      <c r="B109" s="585">
        <f>B107</f>
        <v>3</v>
      </c>
      <c r="C109" s="585">
        <f>C107+1</f>
        <v>71</v>
      </c>
      <c r="D109" s="243">
        <f>'[1]594'!D54</f>
        <v>41</v>
      </c>
      <c r="E109" s="579">
        <f>'[1]594'!E54</f>
        <v>0</v>
      </c>
      <c r="F109" s="580"/>
      <c r="G109" s="344" t="str">
        <f>'[1]594'!G54</f>
        <v>plocha</v>
      </c>
      <c r="H109" s="92" t="str">
        <f>'[1]594'!H54</f>
        <v>m2</v>
      </c>
      <c r="I109" s="350"/>
      <c r="J109" s="346">
        <f t="shared" si="9"/>
        <v>8041</v>
      </c>
      <c r="K109" s="546"/>
      <c r="L109" s="547"/>
      <c r="M109" s="548"/>
      <c r="N109" s="591">
        <f>I109*I110</f>
        <v>0</v>
      </c>
      <c r="O109" s="40"/>
    </row>
    <row r="110" spans="1:15" ht="13.5" customHeight="1" hidden="1">
      <c r="A110" s="584"/>
      <c r="B110" s="586"/>
      <c r="C110" s="586"/>
      <c r="D110" s="268">
        <f>'[1]594'!D55</f>
        <v>42</v>
      </c>
      <c r="E110" s="581"/>
      <c r="F110" s="582"/>
      <c r="G110" s="347" t="str">
        <f>'[1]594'!G55</f>
        <v> měrné náklady </v>
      </c>
      <c r="H110" s="271" t="str">
        <f>'[1]594'!H55</f>
        <v>tis.Kč/m2</v>
      </c>
      <c r="I110" s="348"/>
      <c r="J110" s="349">
        <f t="shared" si="9"/>
        <v>8071</v>
      </c>
      <c r="K110" s="539"/>
      <c r="L110" s="540"/>
      <c r="M110" s="541"/>
      <c r="N110" s="591"/>
      <c r="O110" s="40"/>
    </row>
    <row r="111" spans="1:15" ht="13.5" customHeight="1" hidden="1">
      <c r="A111" s="583">
        <f>A109</f>
        <v>50</v>
      </c>
      <c r="B111" s="585">
        <f>B109</f>
        <v>3</v>
      </c>
      <c r="C111" s="585">
        <f>C109+1</f>
        <v>72</v>
      </c>
      <c r="D111" s="243">
        <f>'[1]594'!D56</f>
        <v>41</v>
      </c>
      <c r="E111" s="579">
        <f>'[1]594'!E56</f>
        <v>0</v>
      </c>
      <c r="F111" s="580"/>
      <c r="G111" s="344" t="str">
        <f>'[1]594'!G56</f>
        <v>plocha</v>
      </c>
      <c r="H111" s="92" t="str">
        <f>'[1]594'!H56</f>
        <v>m2</v>
      </c>
      <c r="I111" s="350"/>
      <c r="J111" s="346">
        <f t="shared" si="9"/>
        <v>8042</v>
      </c>
      <c r="K111" s="546"/>
      <c r="L111" s="547"/>
      <c r="M111" s="548"/>
      <c r="N111" s="591">
        <f>I111*I112</f>
        <v>0</v>
      </c>
      <c r="O111" s="40"/>
    </row>
    <row r="112" spans="1:15" ht="13.5" customHeight="1" hidden="1">
      <c r="A112" s="584"/>
      <c r="B112" s="586"/>
      <c r="C112" s="586"/>
      <c r="D112" s="268">
        <f>'[1]594'!D57</f>
        <v>42</v>
      </c>
      <c r="E112" s="581"/>
      <c r="F112" s="582"/>
      <c r="G112" s="347" t="str">
        <f>'[1]594'!G57</f>
        <v> měrné náklady </v>
      </c>
      <c r="H112" s="271" t="str">
        <f>'[1]594'!H57</f>
        <v>tis.Kč/m2</v>
      </c>
      <c r="I112" s="348"/>
      <c r="J112" s="349">
        <f t="shared" si="9"/>
        <v>8072</v>
      </c>
      <c r="K112" s="539"/>
      <c r="L112" s="540"/>
      <c r="M112" s="541"/>
      <c r="N112" s="591"/>
      <c r="O112" s="40"/>
    </row>
    <row r="113" spans="1:15" ht="13.5" customHeight="1" hidden="1">
      <c r="A113" s="583">
        <f>A111</f>
        <v>50</v>
      </c>
      <c r="B113" s="585">
        <f>B111</f>
        <v>3</v>
      </c>
      <c r="C113" s="585">
        <f>C111+1</f>
        <v>73</v>
      </c>
      <c r="D113" s="243">
        <f>'[1]594'!D58</f>
        <v>41</v>
      </c>
      <c r="E113" s="579">
        <f>'[1]594'!E58</f>
        <v>0</v>
      </c>
      <c r="F113" s="580"/>
      <c r="G113" s="344" t="str">
        <f>'[1]594'!G58</f>
        <v>plocha</v>
      </c>
      <c r="H113" s="92" t="str">
        <f>'[1]594'!H58</f>
        <v>m2</v>
      </c>
      <c r="I113" s="350"/>
      <c r="J113" s="346">
        <f t="shared" si="9"/>
        <v>8043</v>
      </c>
      <c r="K113" s="546"/>
      <c r="L113" s="547"/>
      <c r="M113" s="548"/>
      <c r="N113" s="591">
        <f>I113*I114</f>
        <v>0</v>
      </c>
      <c r="O113" s="40"/>
    </row>
    <row r="114" spans="1:15" ht="13.5" customHeight="1" hidden="1">
      <c r="A114" s="584"/>
      <c r="B114" s="586"/>
      <c r="C114" s="586"/>
      <c r="D114" s="268">
        <f>'[1]594'!D59</f>
        <v>42</v>
      </c>
      <c r="E114" s="581"/>
      <c r="F114" s="582"/>
      <c r="G114" s="347" t="str">
        <f>'[1]594'!G59</f>
        <v> měrné náklady </v>
      </c>
      <c r="H114" s="271" t="str">
        <f>'[1]594'!H59</f>
        <v>tis.Kč/m2</v>
      </c>
      <c r="I114" s="348"/>
      <c r="J114" s="349">
        <f t="shared" si="9"/>
        <v>8073</v>
      </c>
      <c r="K114" s="539"/>
      <c r="L114" s="540"/>
      <c r="M114" s="541"/>
      <c r="N114" s="591"/>
      <c r="O114" s="40"/>
    </row>
    <row r="115" spans="1:15" ht="13.5" customHeight="1" hidden="1">
      <c r="A115" s="583">
        <f>A113</f>
        <v>50</v>
      </c>
      <c r="B115" s="585">
        <f>B113</f>
        <v>3</v>
      </c>
      <c r="C115" s="585">
        <f>C113+1</f>
        <v>74</v>
      </c>
      <c r="D115" s="243">
        <f>'[1]594'!D60</f>
        <v>41</v>
      </c>
      <c r="E115" s="579">
        <f>'[1]594'!E60</f>
        <v>0</v>
      </c>
      <c r="F115" s="580"/>
      <c r="G115" s="344" t="str">
        <f>'[1]594'!G60</f>
        <v>plocha</v>
      </c>
      <c r="H115" s="92" t="str">
        <f>'[1]594'!H60</f>
        <v>m2</v>
      </c>
      <c r="I115" s="350"/>
      <c r="J115" s="346">
        <f t="shared" si="9"/>
        <v>8044</v>
      </c>
      <c r="K115" s="546"/>
      <c r="L115" s="547"/>
      <c r="M115" s="548"/>
      <c r="N115" s="591">
        <f>I115*I116</f>
        <v>0</v>
      </c>
      <c r="O115" s="40"/>
    </row>
    <row r="116" spans="1:15" ht="13.5" customHeight="1" hidden="1">
      <c r="A116" s="584"/>
      <c r="B116" s="586"/>
      <c r="C116" s="586"/>
      <c r="D116" s="268">
        <f>'[1]594'!D61</f>
        <v>42</v>
      </c>
      <c r="E116" s="581"/>
      <c r="F116" s="582"/>
      <c r="G116" s="347" t="str">
        <f>'[1]594'!G61</f>
        <v> měrné náklady </v>
      </c>
      <c r="H116" s="271" t="str">
        <f>'[1]594'!H61</f>
        <v>tis.Kč/m2</v>
      </c>
      <c r="I116" s="348"/>
      <c r="J116" s="349">
        <f t="shared" si="9"/>
        <v>8074</v>
      </c>
      <c r="K116" s="539"/>
      <c r="L116" s="540"/>
      <c r="M116" s="541"/>
      <c r="N116" s="591"/>
      <c r="O116" s="40"/>
    </row>
    <row r="117" spans="1:15" ht="13.5" customHeight="1" hidden="1">
      <c r="A117" s="583">
        <f>A115</f>
        <v>50</v>
      </c>
      <c r="B117" s="585">
        <f>B115</f>
        <v>3</v>
      </c>
      <c r="C117" s="585">
        <f>C115+1</f>
        <v>75</v>
      </c>
      <c r="D117" s="243">
        <f>'[1]594'!D62</f>
        <v>41</v>
      </c>
      <c r="E117" s="579">
        <f>'[1]594'!E62</f>
        <v>0</v>
      </c>
      <c r="F117" s="580"/>
      <c r="G117" s="344" t="str">
        <f>'[1]594'!G62</f>
        <v>plocha</v>
      </c>
      <c r="H117" s="92" t="str">
        <f>'[1]594'!H62</f>
        <v>m2</v>
      </c>
      <c r="I117" s="350"/>
      <c r="J117" s="346">
        <f t="shared" si="9"/>
        <v>8045</v>
      </c>
      <c r="K117" s="546"/>
      <c r="L117" s="547"/>
      <c r="M117" s="548"/>
      <c r="N117" s="591">
        <f>I117*I118</f>
        <v>0</v>
      </c>
      <c r="O117" s="40"/>
    </row>
    <row r="118" spans="1:15" ht="13.5" customHeight="1" hidden="1">
      <c r="A118" s="584"/>
      <c r="B118" s="586"/>
      <c r="C118" s="586"/>
      <c r="D118" s="268">
        <f>'[1]594'!D63</f>
        <v>42</v>
      </c>
      <c r="E118" s="581"/>
      <c r="F118" s="582"/>
      <c r="G118" s="347" t="str">
        <f>'[1]594'!G63</f>
        <v> měrné náklady </v>
      </c>
      <c r="H118" s="271" t="str">
        <f>'[1]594'!H63</f>
        <v>tis.Kč/m2</v>
      </c>
      <c r="I118" s="348"/>
      <c r="J118" s="349">
        <f t="shared" si="9"/>
        <v>8075</v>
      </c>
      <c r="K118" s="539"/>
      <c r="L118" s="540"/>
      <c r="M118" s="541"/>
      <c r="N118" s="591"/>
      <c r="O118" s="40"/>
    </row>
    <row r="119" spans="1:15" ht="13.5" customHeight="1">
      <c r="A119" s="583">
        <f>A117</f>
        <v>50</v>
      </c>
      <c r="B119" s="585">
        <f>B117</f>
        <v>3</v>
      </c>
      <c r="C119" s="585">
        <f>C117+1</f>
        <v>76</v>
      </c>
      <c r="D119" s="243">
        <f>'[1]594'!D64</f>
        <v>41</v>
      </c>
      <c r="E119" s="579" t="str">
        <f>'[1]594'!E64</f>
        <v>Výkupy pozemků</v>
      </c>
      <c r="F119" s="580"/>
      <c r="G119" s="344" t="str">
        <f>'[1]594'!G64</f>
        <v>plocha</v>
      </c>
      <c r="H119" s="92" t="str">
        <f>'[1]594'!H64</f>
        <v>m2</v>
      </c>
      <c r="I119" s="350">
        <v>58031</v>
      </c>
      <c r="J119" s="346">
        <f t="shared" si="9"/>
        <v>8046</v>
      </c>
      <c r="K119" s="546" t="s">
        <v>48</v>
      </c>
      <c r="L119" s="547"/>
      <c r="M119" s="548"/>
      <c r="N119" s="591">
        <f>I119*I120</f>
        <v>19150.23</v>
      </c>
      <c r="O119" s="40"/>
    </row>
    <row r="120" spans="1:15" ht="13.5" customHeight="1">
      <c r="A120" s="584"/>
      <c r="B120" s="586"/>
      <c r="C120" s="586"/>
      <c r="D120" s="268">
        <f>'[1]594'!D65</f>
        <v>42</v>
      </c>
      <c r="E120" s="581"/>
      <c r="F120" s="582"/>
      <c r="G120" s="347" t="str">
        <f>'[1]594'!G65</f>
        <v> měrné náklady </v>
      </c>
      <c r="H120" s="271" t="str">
        <f>'[1]594'!H65</f>
        <v>tis.Kč/m2</v>
      </c>
      <c r="I120" s="353">
        <v>0.33</v>
      </c>
      <c r="J120" s="349">
        <f t="shared" si="9"/>
        <v>8076</v>
      </c>
      <c r="K120" s="539" t="s">
        <v>17</v>
      </c>
      <c r="L120" s="540"/>
      <c r="M120" s="541"/>
      <c r="N120" s="591"/>
      <c r="O120" s="40"/>
    </row>
    <row r="121" spans="1:15" ht="13.5" customHeight="1">
      <c r="A121" s="583">
        <f>A119</f>
        <v>50</v>
      </c>
      <c r="B121" s="585">
        <f>B119</f>
        <v>3</v>
      </c>
      <c r="C121" s="585">
        <f>C119+1</f>
        <v>77</v>
      </c>
      <c r="D121" s="243">
        <f>'[1]594'!D66</f>
        <v>41</v>
      </c>
      <c r="E121" s="579" t="str">
        <f>'[1]594'!E66</f>
        <v>Rekultivované plochy</v>
      </c>
      <c r="F121" s="580"/>
      <c r="G121" s="344" t="str">
        <f>'[1]594'!G66</f>
        <v>plocha</v>
      </c>
      <c r="H121" s="92" t="str">
        <f>'[1]594'!H66</f>
        <v>m2</v>
      </c>
      <c r="I121" s="350">
        <v>1007270</v>
      </c>
      <c r="J121" s="346">
        <f t="shared" si="9"/>
        <v>8047</v>
      </c>
      <c r="K121" s="546" t="s">
        <v>48</v>
      </c>
      <c r="L121" s="547"/>
      <c r="M121" s="548"/>
      <c r="N121" s="595">
        <f>I121*I122</f>
        <v>29210.83</v>
      </c>
      <c r="O121" s="40"/>
    </row>
    <row r="122" spans="1:15" ht="13.5" customHeight="1">
      <c r="A122" s="584"/>
      <c r="B122" s="586"/>
      <c r="C122" s="586"/>
      <c r="D122" s="268">
        <f>'[1]594'!D67</f>
        <v>42</v>
      </c>
      <c r="E122" s="581"/>
      <c r="F122" s="582"/>
      <c r="G122" s="347" t="str">
        <f>'[1]594'!G67</f>
        <v> měrné náklady </v>
      </c>
      <c r="H122" s="271" t="str">
        <f>'[1]594'!H67</f>
        <v>tis.Kč/m2</v>
      </c>
      <c r="I122" s="353">
        <v>0.029</v>
      </c>
      <c r="J122" s="349">
        <f t="shared" si="9"/>
        <v>8077</v>
      </c>
      <c r="K122" s="539" t="s">
        <v>17</v>
      </c>
      <c r="L122" s="540"/>
      <c r="M122" s="541"/>
      <c r="N122" s="596"/>
      <c r="O122" s="40"/>
    </row>
    <row r="123" spans="1:15" ht="13.5" customHeight="1" hidden="1">
      <c r="A123" s="583">
        <f>A121</f>
        <v>50</v>
      </c>
      <c r="B123" s="585">
        <f>B121</f>
        <v>3</v>
      </c>
      <c r="C123" s="585">
        <f>C121+1</f>
        <v>78</v>
      </c>
      <c r="D123" s="243">
        <f>'[1]594'!D68</f>
        <v>41</v>
      </c>
      <c r="E123" s="579">
        <f>'[1]594'!E68</f>
        <v>0</v>
      </c>
      <c r="F123" s="580"/>
      <c r="G123" s="344" t="str">
        <f>'[1]594'!G68</f>
        <v>plocha</v>
      </c>
      <c r="H123" s="92" t="str">
        <f>'[1]594'!H68</f>
        <v>m2</v>
      </c>
      <c r="I123" s="351"/>
      <c r="J123" s="346">
        <f t="shared" si="9"/>
        <v>8048</v>
      </c>
      <c r="K123" s="546"/>
      <c r="L123" s="547"/>
      <c r="M123" s="548"/>
      <c r="N123" s="591">
        <f>I123*I124</f>
        <v>0</v>
      </c>
      <c r="O123" s="40"/>
    </row>
    <row r="124" spans="1:15" ht="13.5" customHeight="1" hidden="1">
      <c r="A124" s="584"/>
      <c r="B124" s="586"/>
      <c r="C124" s="586"/>
      <c r="D124" s="268">
        <f>'[1]594'!D69</f>
        <v>42</v>
      </c>
      <c r="E124" s="581"/>
      <c r="F124" s="582"/>
      <c r="G124" s="347" t="str">
        <f>'[1]594'!G69</f>
        <v> měrné náklady </v>
      </c>
      <c r="H124" s="271" t="str">
        <f>'[1]594'!H69</f>
        <v>tis.Kč/m2</v>
      </c>
      <c r="I124" s="352"/>
      <c r="J124" s="349">
        <f t="shared" si="9"/>
        <v>8078</v>
      </c>
      <c r="K124" s="539"/>
      <c r="L124" s="540"/>
      <c r="M124" s="541"/>
      <c r="N124" s="591"/>
      <c r="O124" s="40"/>
    </row>
    <row r="125" spans="1:15" ht="13.5" customHeight="1" hidden="1">
      <c r="A125" s="583">
        <f>A123</f>
        <v>50</v>
      </c>
      <c r="B125" s="585">
        <f>B123</f>
        <v>3</v>
      </c>
      <c r="C125" s="585">
        <f>C123+1</f>
        <v>79</v>
      </c>
      <c r="D125" s="243">
        <f>'[1]594'!D70</f>
        <v>41</v>
      </c>
      <c r="E125" s="579">
        <f>'[1]594'!E70</f>
        <v>0</v>
      </c>
      <c r="F125" s="580"/>
      <c r="G125" s="344" t="str">
        <f>'[1]594'!G70</f>
        <v>plocha</v>
      </c>
      <c r="H125" s="92" t="str">
        <f>'[1]594'!H70</f>
        <v>m2</v>
      </c>
      <c r="I125" s="351"/>
      <c r="J125" s="346">
        <f t="shared" si="9"/>
        <v>8049</v>
      </c>
      <c r="K125" s="546"/>
      <c r="L125" s="547"/>
      <c r="M125" s="548"/>
      <c r="N125" s="591">
        <f>I125*I126</f>
        <v>0</v>
      </c>
      <c r="O125" s="40"/>
    </row>
    <row r="126" spans="1:15" ht="13.5" customHeight="1" hidden="1">
      <c r="A126" s="584"/>
      <c r="B126" s="586"/>
      <c r="C126" s="586"/>
      <c r="D126" s="268">
        <f>'[1]594'!D71</f>
        <v>42</v>
      </c>
      <c r="E126" s="581"/>
      <c r="F126" s="582"/>
      <c r="G126" s="347" t="str">
        <f>'[1]594'!G71</f>
        <v> měrné náklady </v>
      </c>
      <c r="H126" s="271" t="str">
        <f>'[1]594'!H71</f>
        <v>tis.Kč/m2</v>
      </c>
      <c r="I126" s="352"/>
      <c r="J126" s="349">
        <f t="shared" si="9"/>
        <v>8079</v>
      </c>
      <c r="K126" s="539"/>
      <c r="L126" s="540"/>
      <c r="M126" s="541"/>
      <c r="N126" s="591"/>
      <c r="O126" s="40"/>
    </row>
    <row r="127" spans="1:15" ht="13.5" customHeight="1">
      <c r="A127" s="583">
        <f>A125</f>
        <v>50</v>
      </c>
      <c r="B127" s="585">
        <f>B125</f>
        <v>3</v>
      </c>
      <c r="C127" s="585">
        <f>C125+1</f>
        <v>80</v>
      </c>
      <c r="D127" s="243">
        <f>'[1]594'!D72</f>
        <v>41</v>
      </c>
      <c r="E127" s="579"/>
      <c r="F127" s="580"/>
      <c r="G127" s="344" t="str">
        <f>'[1]594'!G72</f>
        <v>plocha</v>
      </c>
      <c r="H127" s="92" t="str">
        <f>'[1]594'!H72</f>
        <v>m2</v>
      </c>
      <c r="I127" s="351"/>
      <c r="J127" s="346">
        <f t="shared" si="9"/>
        <v>8050</v>
      </c>
      <c r="K127" s="546"/>
      <c r="L127" s="547"/>
      <c r="M127" s="548"/>
      <c r="N127" s="591">
        <f>I127*I128</f>
        <v>0</v>
      </c>
      <c r="O127" s="40"/>
    </row>
    <row r="128" spans="1:15" ht="13.5" customHeight="1" thickBot="1">
      <c r="A128" s="584"/>
      <c r="B128" s="586"/>
      <c r="C128" s="586"/>
      <c r="D128" s="268">
        <f>'[1]594'!D73</f>
        <v>42</v>
      </c>
      <c r="E128" s="581"/>
      <c r="F128" s="582"/>
      <c r="G128" s="347" t="str">
        <f>'[1]594'!G73</f>
        <v> měrné náklady </v>
      </c>
      <c r="H128" s="271" t="str">
        <f>'[1]594'!H73</f>
        <v>tis.Kč/m2</v>
      </c>
      <c r="I128" s="354"/>
      <c r="J128" s="349">
        <f t="shared" si="9"/>
        <v>8080</v>
      </c>
      <c r="K128" s="539"/>
      <c r="L128" s="540"/>
      <c r="M128" s="541"/>
      <c r="N128" s="591"/>
      <c r="O128" s="40"/>
    </row>
    <row r="129" spans="1:15" ht="6.75" customHeight="1" thickTop="1">
      <c r="A129" s="355"/>
      <c r="B129" s="355"/>
      <c r="C129" s="355"/>
      <c r="D129" s="356"/>
      <c r="E129" s="357"/>
      <c r="F129" s="357"/>
      <c r="G129" s="358"/>
      <c r="H129" s="359"/>
      <c r="I129" s="360"/>
      <c r="J129" s="361"/>
      <c r="K129" s="362"/>
      <c r="L129" s="362"/>
      <c r="M129" s="362"/>
      <c r="N129" s="363"/>
      <c r="O129" s="40"/>
    </row>
    <row r="130" spans="1:15" ht="13.5" customHeight="1" hidden="1" thickTop="1">
      <c r="A130" s="364">
        <f>A127</f>
        <v>50</v>
      </c>
      <c r="B130" s="365">
        <f>B127</f>
        <v>3</v>
      </c>
      <c r="C130" s="365">
        <f>C127+1</f>
        <v>81</v>
      </c>
      <c r="D130" s="243"/>
      <c r="E130" s="107"/>
      <c r="F130" s="366"/>
      <c r="G130" s="367"/>
      <c r="H130" s="368" t="s">
        <v>95</v>
      </c>
      <c r="I130" s="369"/>
      <c r="J130" s="370">
        <f>J128+1</f>
        <v>8081</v>
      </c>
      <c r="K130" s="587"/>
      <c r="L130" s="588"/>
      <c r="M130" s="589"/>
      <c r="N130" s="371">
        <f aca="true" t="shared" si="10" ref="N130:N148">5*I130</f>
        <v>0</v>
      </c>
      <c r="O130" s="40"/>
    </row>
    <row r="131" spans="1:15" ht="13.5" customHeight="1" hidden="1">
      <c r="A131" s="372">
        <f aca="true" t="shared" si="11" ref="A131:A144">A130</f>
        <v>50</v>
      </c>
      <c r="B131" s="373">
        <f aca="true" t="shared" si="12" ref="B131:B144">B130</f>
        <v>3</v>
      </c>
      <c r="C131" s="373">
        <f aca="true" t="shared" si="13" ref="C131:C148">C130+1</f>
        <v>82</v>
      </c>
      <c r="D131" s="253"/>
      <c r="E131" s="107"/>
      <c r="F131" s="107"/>
      <c r="G131" s="58"/>
      <c r="H131" s="374" t="s">
        <v>95</v>
      </c>
      <c r="I131" s="375"/>
      <c r="J131" s="376">
        <f aca="true" t="shared" si="14" ref="J131:J148">J130+1</f>
        <v>8082</v>
      </c>
      <c r="K131" s="530"/>
      <c r="L131" s="531"/>
      <c r="M131" s="532"/>
      <c r="N131" s="371">
        <f t="shared" si="10"/>
        <v>0</v>
      </c>
      <c r="O131" s="40"/>
    </row>
    <row r="132" spans="1:15" ht="13.5" customHeight="1" hidden="1">
      <c r="A132" s="372">
        <f t="shared" si="11"/>
        <v>50</v>
      </c>
      <c r="B132" s="373">
        <f t="shared" si="12"/>
        <v>3</v>
      </c>
      <c r="C132" s="373">
        <f t="shared" si="13"/>
        <v>83</v>
      </c>
      <c r="D132" s="253"/>
      <c r="E132" s="107"/>
      <c r="F132" s="107"/>
      <c r="G132" s="58"/>
      <c r="H132" s="374" t="s">
        <v>95</v>
      </c>
      <c r="I132" s="375"/>
      <c r="J132" s="377">
        <f t="shared" si="14"/>
        <v>8083</v>
      </c>
      <c r="K132" s="530"/>
      <c r="L132" s="531"/>
      <c r="M132" s="532"/>
      <c r="N132" s="371">
        <f t="shared" si="10"/>
        <v>0</v>
      </c>
      <c r="O132" s="40"/>
    </row>
    <row r="133" spans="1:15" ht="13.5" customHeight="1" hidden="1">
      <c r="A133" s="372">
        <f t="shared" si="11"/>
        <v>50</v>
      </c>
      <c r="B133" s="373">
        <f t="shared" si="12"/>
        <v>3</v>
      </c>
      <c r="C133" s="373">
        <f t="shared" si="13"/>
        <v>84</v>
      </c>
      <c r="D133" s="253"/>
      <c r="E133" s="107"/>
      <c r="F133" s="107"/>
      <c r="G133" s="58"/>
      <c r="H133" s="374" t="s">
        <v>95</v>
      </c>
      <c r="I133" s="375"/>
      <c r="J133" s="377">
        <f t="shared" si="14"/>
        <v>8084</v>
      </c>
      <c r="K133" s="530"/>
      <c r="L133" s="531"/>
      <c r="M133" s="532"/>
      <c r="N133" s="371">
        <f t="shared" si="10"/>
        <v>0</v>
      </c>
      <c r="O133" s="40"/>
    </row>
    <row r="134" spans="1:15" ht="13.5" customHeight="1" hidden="1">
      <c r="A134" s="372">
        <f t="shared" si="11"/>
        <v>50</v>
      </c>
      <c r="B134" s="373">
        <f t="shared" si="12"/>
        <v>3</v>
      </c>
      <c r="C134" s="373">
        <f t="shared" si="13"/>
        <v>85</v>
      </c>
      <c r="D134" s="253"/>
      <c r="E134" s="107"/>
      <c r="F134" s="107"/>
      <c r="G134" s="58"/>
      <c r="H134" s="374" t="s">
        <v>95</v>
      </c>
      <c r="I134" s="375"/>
      <c r="J134" s="377">
        <f t="shared" si="14"/>
        <v>8085</v>
      </c>
      <c r="K134" s="530"/>
      <c r="L134" s="531"/>
      <c r="M134" s="532"/>
      <c r="N134" s="371">
        <f t="shared" si="10"/>
        <v>0</v>
      </c>
      <c r="O134" s="40"/>
    </row>
    <row r="135" spans="1:15" ht="13.5" customHeight="1" hidden="1">
      <c r="A135" s="372">
        <f t="shared" si="11"/>
        <v>50</v>
      </c>
      <c r="B135" s="373">
        <f t="shared" si="12"/>
        <v>3</v>
      </c>
      <c r="C135" s="373">
        <f t="shared" si="13"/>
        <v>86</v>
      </c>
      <c r="D135" s="253"/>
      <c r="E135" s="107"/>
      <c r="F135" s="107"/>
      <c r="G135" s="58"/>
      <c r="H135" s="374" t="s">
        <v>95</v>
      </c>
      <c r="I135" s="375"/>
      <c r="J135" s="377">
        <f t="shared" si="14"/>
        <v>8086</v>
      </c>
      <c r="K135" s="530"/>
      <c r="L135" s="531"/>
      <c r="M135" s="532"/>
      <c r="N135" s="371">
        <f t="shared" si="10"/>
        <v>0</v>
      </c>
      <c r="O135" s="40"/>
    </row>
    <row r="136" spans="1:15" ht="13.5" customHeight="1" hidden="1">
      <c r="A136" s="372">
        <f t="shared" si="11"/>
        <v>50</v>
      </c>
      <c r="B136" s="373">
        <f t="shared" si="12"/>
        <v>3</v>
      </c>
      <c r="C136" s="373">
        <f t="shared" si="13"/>
        <v>87</v>
      </c>
      <c r="D136" s="253"/>
      <c r="E136" s="107"/>
      <c r="F136" s="107"/>
      <c r="G136" s="58"/>
      <c r="H136" s="374" t="s">
        <v>95</v>
      </c>
      <c r="I136" s="375"/>
      <c r="J136" s="377">
        <f t="shared" si="14"/>
        <v>8087</v>
      </c>
      <c r="K136" s="530"/>
      <c r="L136" s="531"/>
      <c r="M136" s="532"/>
      <c r="N136" s="371">
        <f t="shared" si="10"/>
        <v>0</v>
      </c>
      <c r="O136" s="40"/>
    </row>
    <row r="137" spans="1:15" ht="13.5" customHeight="1" hidden="1">
      <c r="A137" s="372">
        <f t="shared" si="11"/>
        <v>50</v>
      </c>
      <c r="B137" s="373">
        <f t="shared" si="12"/>
        <v>3</v>
      </c>
      <c r="C137" s="373">
        <f t="shared" si="13"/>
        <v>88</v>
      </c>
      <c r="D137" s="253"/>
      <c r="E137" s="107"/>
      <c r="F137" s="107"/>
      <c r="G137" s="58"/>
      <c r="H137" s="374" t="s">
        <v>95</v>
      </c>
      <c r="I137" s="375"/>
      <c r="J137" s="377">
        <f t="shared" si="14"/>
        <v>8088</v>
      </c>
      <c r="K137" s="530"/>
      <c r="L137" s="531"/>
      <c r="M137" s="532"/>
      <c r="N137" s="371">
        <f t="shared" si="10"/>
        <v>0</v>
      </c>
      <c r="O137" s="40"/>
    </row>
    <row r="138" spans="1:15" ht="13.5" customHeight="1" hidden="1">
      <c r="A138" s="372">
        <f t="shared" si="11"/>
        <v>50</v>
      </c>
      <c r="B138" s="373">
        <f t="shared" si="12"/>
        <v>3</v>
      </c>
      <c r="C138" s="373">
        <f t="shared" si="13"/>
        <v>89</v>
      </c>
      <c r="D138" s="253"/>
      <c r="E138" s="107"/>
      <c r="F138" s="107"/>
      <c r="G138" s="58"/>
      <c r="H138" s="374" t="s">
        <v>95</v>
      </c>
      <c r="I138" s="375"/>
      <c r="J138" s="377">
        <f t="shared" si="14"/>
        <v>8089</v>
      </c>
      <c r="K138" s="530"/>
      <c r="L138" s="531"/>
      <c r="M138" s="532"/>
      <c r="N138" s="371">
        <f t="shared" si="10"/>
        <v>0</v>
      </c>
      <c r="O138" s="40"/>
    </row>
    <row r="139" spans="1:15" ht="13.5" customHeight="1" hidden="1">
      <c r="A139" s="372">
        <f t="shared" si="11"/>
        <v>50</v>
      </c>
      <c r="B139" s="373">
        <f t="shared" si="12"/>
        <v>3</v>
      </c>
      <c r="C139" s="373">
        <f t="shared" si="13"/>
        <v>90</v>
      </c>
      <c r="D139" s="253"/>
      <c r="E139" s="107"/>
      <c r="F139" s="107"/>
      <c r="G139" s="58"/>
      <c r="H139" s="374" t="s">
        <v>95</v>
      </c>
      <c r="I139" s="375"/>
      <c r="J139" s="377">
        <f t="shared" si="14"/>
        <v>8090</v>
      </c>
      <c r="K139" s="530"/>
      <c r="L139" s="531"/>
      <c r="M139" s="532"/>
      <c r="N139" s="371">
        <f t="shared" si="10"/>
        <v>0</v>
      </c>
      <c r="O139" s="40"/>
    </row>
    <row r="140" spans="1:15" ht="13.5" customHeight="1" hidden="1">
      <c r="A140" s="372">
        <f t="shared" si="11"/>
        <v>50</v>
      </c>
      <c r="B140" s="373">
        <f t="shared" si="12"/>
        <v>3</v>
      </c>
      <c r="C140" s="373">
        <f t="shared" si="13"/>
        <v>91</v>
      </c>
      <c r="D140" s="253"/>
      <c r="E140" s="107"/>
      <c r="F140" s="107"/>
      <c r="G140" s="58"/>
      <c r="H140" s="374" t="s">
        <v>95</v>
      </c>
      <c r="I140" s="375"/>
      <c r="J140" s="377">
        <f t="shared" si="14"/>
        <v>8091</v>
      </c>
      <c r="K140" s="530"/>
      <c r="L140" s="531"/>
      <c r="M140" s="532"/>
      <c r="N140" s="371">
        <f t="shared" si="10"/>
        <v>0</v>
      </c>
      <c r="O140" s="40"/>
    </row>
    <row r="141" spans="1:15" ht="13.5" customHeight="1" hidden="1">
      <c r="A141" s="372">
        <f t="shared" si="11"/>
        <v>50</v>
      </c>
      <c r="B141" s="373">
        <f t="shared" si="12"/>
        <v>3</v>
      </c>
      <c r="C141" s="373">
        <f t="shared" si="13"/>
        <v>92</v>
      </c>
      <c r="D141" s="253"/>
      <c r="E141" s="107"/>
      <c r="F141" s="107"/>
      <c r="G141" s="58"/>
      <c r="H141" s="374" t="s">
        <v>95</v>
      </c>
      <c r="I141" s="375"/>
      <c r="J141" s="377">
        <f t="shared" si="14"/>
        <v>8092</v>
      </c>
      <c r="K141" s="530"/>
      <c r="L141" s="531"/>
      <c r="M141" s="532"/>
      <c r="N141" s="371">
        <f t="shared" si="10"/>
        <v>0</v>
      </c>
      <c r="O141" s="40"/>
    </row>
    <row r="142" spans="1:15" ht="13.5" customHeight="1" hidden="1">
      <c r="A142" s="372">
        <f t="shared" si="11"/>
        <v>50</v>
      </c>
      <c r="B142" s="373">
        <f t="shared" si="12"/>
        <v>3</v>
      </c>
      <c r="C142" s="373">
        <f t="shared" si="13"/>
        <v>93</v>
      </c>
      <c r="D142" s="253"/>
      <c r="E142" s="107"/>
      <c r="F142" s="107"/>
      <c r="G142" s="58"/>
      <c r="H142" s="374" t="s">
        <v>95</v>
      </c>
      <c r="I142" s="375"/>
      <c r="J142" s="377">
        <f t="shared" si="14"/>
        <v>8093</v>
      </c>
      <c r="K142" s="530"/>
      <c r="L142" s="531"/>
      <c r="M142" s="532"/>
      <c r="N142" s="371">
        <f t="shared" si="10"/>
        <v>0</v>
      </c>
      <c r="O142" s="40"/>
    </row>
    <row r="143" spans="1:15" ht="13.5" customHeight="1" hidden="1">
      <c r="A143" s="372">
        <f t="shared" si="11"/>
        <v>50</v>
      </c>
      <c r="B143" s="373">
        <f t="shared" si="12"/>
        <v>3</v>
      </c>
      <c r="C143" s="373">
        <f t="shared" si="13"/>
        <v>94</v>
      </c>
      <c r="D143" s="253"/>
      <c r="E143" s="107"/>
      <c r="F143" s="107"/>
      <c r="G143" s="58"/>
      <c r="H143" s="374" t="s">
        <v>95</v>
      </c>
      <c r="I143" s="375"/>
      <c r="J143" s="377">
        <f t="shared" si="14"/>
        <v>8094</v>
      </c>
      <c r="K143" s="530"/>
      <c r="L143" s="531"/>
      <c r="M143" s="532"/>
      <c r="N143" s="371">
        <f t="shared" si="10"/>
        <v>0</v>
      </c>
      <c r="O143" s="40"/>
    </row>
    <row r="144" spans="1:15" ht="13.5" customHeight="1" hidden="1">
      <c r="A144" s="372">
        <f t="shared" si="11"/>
        <v>50</v>
      </c>
      <c r="B144" s="373">
        <f t="shared" si="12"/>
        <v>3</v>
      </c>
      <c r="C144" s="373">
        <f t="shared" si="13"/>
        <v>95</v>
      </c>
      <c r="D144" s="253"/>
      <c r="E144" s="107"/>
      <c r="F144" s="107"/>
      <c r="G144" s="58"/>
      <c r="H144" s="374" t="s">
        <v>95</v>
      </c>
      <c r="I144" s="375"/>
      <c r="J144" s="377">
        <f t="shared" si="14"/>
        <v>8095</v>
      </c>
      <c r="K144" s="530"/>
      <c r="L144" s="531"/>
      <c r="M144" s="532"/>
      <c r="N144" s="371">
        <f t="shared" si="10"/>
        <v>0</v>
      </c>
      <c r="O144" s="40"/>
    </row>
    <row r="145" spans="1:15" ht="13.5" customHeight="1" hidden="1">
      <c r="A145" s="372">
        <f>A134</f>
        <v>50</v>
      </c>
      <c r="B145" s="373">
        <f>B134</f>
        <v>3</v>
      </c>
      <c r="C145" s="373">
        <f t="shared" si="13"/>
        <v>96</v>
      </c>
      <c r="D145" s="253"/>
      <c r="E145" s="107"/>
      <c r="F145" s="107"/>
      <c r="G145" s="58"/>
      <c r="H145" s="374" t="s">
        <v>95</v>
      </c>
      <c r="I145" s="375"/>
      <c r="J145" s="377">
        <f t="shared" si="14"/>
        <v>8096</v>
      </c>
      <c r="K145" s="530"/>
      <c r="L145" s="531"/>
      <c r="M145" s="532"/>
      <c r="N145" s="371">
        <f t="shared" si="10"/>
        <v>0</v>
      </c>
      <c r="O145" s="40"/>
    </row>
    <row r="146" spans="1:15" ht="13.5" customHeight="1" hidden="1">
      <c r="A146" s="372">
        <f aca="true" t="shared" si="15" ref="A146:B148">A145</f>
        <v>50</v>
      </c>
      <c r="B146" s="373">
        <f t="shared" si="15"/>
        <v>3</v>
      </c>
      <c r="C146" s="373">
        <f t="shared" si="13"/>
        <v>97</v>
      </c>
      <c r="D146" s="253"/>
      <c r="E146" s="107"/>
      <c r="F146" s="107"/>
      <c r="G146" s="58"/>
      <c r="H146" s="374" t="s">
        <v>95</v>
      </c>
      <c r="I146" s="375"/>
      <c r="J146" s="377">
        <f t="shared" si="14"/>
        <v>8097</v>
      </c>
      <c r="K146" s="530"/>
      <c r="L146" s="531"/>
      <c r="M146" s="532"/>
      <c r="N146" s="371">
        <f t="shared" si="10"/>
        <v>0</v>
      </c>
      <c r="O146" s="40"/>
    </row>
    <row r="147" spans="1:15" ht="13.5" customHeight="1" hidden="1">
      <c r="A147" s="372">
        <f t="shared" si="15"/>
        <v>50</v>
      </c>
      <c r="B147" s="373">
        <f t="shared" si="15"/>
        <v>3</v>
      </c>
      <c r="C147" s="373">
        <f t="shared" si="13"/>
        <v>98</v>
      </c>
      <c r="D147" s="253"/>
      <c r="E147" s="107"/>
      <c r="F147" s="107"/>
      <c r="G147" s="58"/>
      <c r="H147" s="374" t="s">
        <v>95</v>
      </c>
      <c r="I147" s="375"/>
      <c r="J147" s="377">
        <f t="shared" si="14"/>
        <v>8098</v>
      </c>
      <c r="K147" s="530"/>
      <c r="L147" s="531"/>
      <c r="M147" s="532"/>
      <c r="N147" s="371">
        <f t="shared" si="10"/>
        <v>0</v>
      </c>
      <c r="O147" s="40"/>
    </row>
    <row r="148" spans="1:15" ht="13.5" customHeight="1" hidden="1" thickBot="1">
      <c r="A148" s="378">
        <f t="shared" si="15"/>
        <v>50</v>
      </c>
      <c r="B148" s="379">
        <f t="shared" si="15"/>
        <v>3</v>
      </c>
      <c r="C148" s="379">
        <f t="shared" si="13"/>
        <v>99</v>
      </c>
      <c r="D148" s="268"/>
      <c r="E148" s="380"/>
      <c r="F148" s="381"/>
      <c r="G148" s="74"/>
      <c r="H148" s="382" t="s">
        <v>95</v>
      </c>
      <c r="I148" s="411"/>
      <c r="J148" s="383">
        <f t="shared" si="14"/>
        <v>8099</v>
      </c>
      <c r="K148" s="533"/>
      <c r="L148" s="534"/>
      <c r="M148" s="535"/>
      <c r="N148" s="371">
        <f t="shared" si="10"/>
        <v>0</v>
      </c>
      <c r="O148" s="40"/>
    </row>
    <row r="149" spans="1:15" ht="6.75" customHeight="1">
      <c r="A149" s="133"/>
      <c r="B149" s="177"/>
      <c r="C149" s="177"/>
      <c r="D149" s="177"/>
      <c r="E149" s="129"/>
      <c r="F149" s="129"/>
      <c r="G149" s="13"/>
      <c r="H149" s="13"/>
      <c r="I149" s="412"/>
      <c r="J149" s="190"/>
      <c r="K149" s="190"/>
      <c r="L149" s="190"/>
      <c r="M149" s="190"/>
      <c r="N149" s="384"/>
      <c r="O149" s="40"/>
    </row>
    <row r="150" spans="1:14" ht="15" customHeight="1">
      <c r="A150" s="385" t="s">
        <v>96</v>
      </c>
      <c r="B150" s="386"/>
      <c r="C150" s="386"/>
      <c r="D150" s="386"/>
      <c r="E150" s="386" t="s">
        <v>97</v>
      </c>
      <c r="F150" s="387"/>
      <c r="G150" s="387"/>
      <c r="H150" s="387"/>
      <c r="I150" s="387"/>
      <c r="J150" s="387"/>
      <c r="K150" s="387"/>
      <c r="L150" s="387"/>
      <c r="M150" s="388"/>
      <c r="N150" s="61">
        <f>SUM(N69:N148)</f>
        <v>3021532.06</v>
      </c>
    </row>
    <row r="151" spans="1:14" ht="15" customHeight="1">
      <c r="A151" s="389"/>
      <c r="B151" s="199"/>
      <c r="C151" s="199"/>
      <c r="D151" s="199"/>
      <c r="E151" s="199" t="s">
        <v>98</v>
      </c>
      <c r="F151" s="390"/>
      <c r="G151" s="390"/>
      <c r="H151" s="390"/>
      <c r="I151" s="390"/>
      <c r="J151" s="390"/>
      <c r="K151" s="390"/>
      <c r="L151" s="390"/>
      <c r="M151" s="391"/>
      <c r="N151" s="392">
        <f>N150/1000/'49'!P37</f>
        <v>0.7569021175499228</v>
      </c>
    </row>
    <row r="152" spans="1:14" ht="15" customHeight="1">
      <c r="A152" s="193"/>
      <c r="B152" s="393"/>
      <c r="C152" s="393"/>
      <c r="D152" s="393"/>
      <c r="E152" s="394"/>
      <c r="F152" s="394"/>
      <c r="G152" s="394"/>
      <c r="H152" s="394"/>
      <c r="I152" s="394"/>
      <c r="J152" s="394"/>
      <c r="K152" s="394"/>
      <c r="L152" s="394"/>
      <c r="M152" s="395"/>
      <c r="N152" s="392">
        <f>N150/1000/'49'!$J$37</f>
        <v>0.09228862174461182</v>
      </c>
    </row>
    <row r="153" spans="1:14" ht="15" customHeight="1">
      <c r="A153" s="199"/>
      <c r="B153" s="199"/>
      <c r="C153" s="199"/>
      <c r="D153" s="199"/>
      <c r="E153" s="390"/>
      <c r="F153" s="390"/>
      <c r="G153" s="390"/>
      <c r="H153" s="390"/>
      <c r="I153" s="390"/>
      <c r="J153" s="390"/>
      <c r="K153" s="390"/>
      <c r="L153" s="390"/>
      <c r="M153" s="390"/>
      <c r="N153" s="392"/>
    </row>
    <row r="154" spans="1:14" ht="12.7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</row>
    <row r="239" ht="12.75"/>
    <row r="240" ht="12.75"/>
    <row r="241" ht="12.75"/>
    <row r="242" ht="12.75"/>
    <row r="244" ht="12.75"/>
  </sheetData>
  <mergeCells count="290">
    <mergeCell ref="K102:M102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144:M144"/>
    <mergeCell ref="K140:M140"/>
    <mergeCell ref="K141:M141"/>
    <mergeCell ref="K142:M142"/>
    <mergeCell ref="K143:M143"/>
    <mergeCell ref="E63:G63"/>
    <mergeCell ref="K66:M66"/>
    <mergeCell ref="K67:M67"/>
    <mergeCell ref="K62:M62"/>
    <mergeCell ref="K63:M63"/>
    <mergeCell ref="K64:M64"/>
    <mergeCell ref="K65:M65"/>
    <mergeCell ref="K85:M85"/>
    <mergeCell ref="K94:M94"/>
    <mergeCell ref="K99:M99"/>
    <mergeCell ref="K90:M90"/>
    <mergeCell ref="K91:M91"/>
    <mergeCell ref="K92:M92"/>
    <mergeCell ref="K93:M93"/>
    <mergeCell ref="A9:D9"/>
    <mergeCell ref="K100:M100"/>
    <mergeCell ref="K101:M101"/>
    <mergeCell ref="K95:M95"/>
    <mergeCell ref="K96:M96"/>
    <mergeCell ref="K97:M97"/>
    <mergeCell ref="K98:M98"/>
    <mergeCell ref="K86:M86"/>
    <mergeCell ref="K87:M87"/>
    <mergeCell ref="K84:M84"/>
    <mergeCell ref="K83:M83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117:M117"/>
    <mergeCell ref="K111:M111"/>
    <mergeCell ref="K112:M112"/>
    <mergeCell ref="A13:D13"/>
    <mergeCell ref="A15:D15"/>
    <mergeCell ref="A54:D54"/>
    <mergeCell ref="A56:D56"/>
    <mergeCell ref="K88:M88"/>
    <mergeCell ref="K89:M89"/>
    <mergeCell ref="K82:M82"/>
    <mergeCell ref="K115:M115"/>
    <mergeCell ref="K116:M116"/>
    <mergeCell ref="K113:M113"/>
    <mergeCell ref="K114:M114"/>
    <mergeCell ref="K123:M123"/>
    <mergeCell ref="K124:M124"/>
    <mergeCell ref="K126:M126"/>
    <mergeCell ref="K118:M118"/>
    <mergeCell ref="K121:M121"/>
    <mergeCell ref="K122:M122"/>
    <mergeCell ref="K119:M119"/>
    <mergeCell ref="K120:M120"/>
    <mergeCell ref="K148:M148"/>
    <mergeCell ref="K146:M146"/>
    <mergeCell ref="K147:M147"/>
    <mergeCell ref="K134:M134"/>
    <mergeCell ref="K145:M145"/>
    <mergeCell ref="K135:M135"/>
    <mergeCell ref="K136:M136"/>
    <mergeCell ref="K137:M137"/>
    <mergeCell ref="K138:M138"/>
    <mergeCell ref="K139:M139"/>
    <mergeCell ref="K43:M43"/>
    <mergeCell ref="K44:M44"/>
    <mergeCell ref="A11:D11"/>
    <mergeCell ref="K31:M31"/>
    <mergeCell ref="K32:M32"/>
    <mergeCell ref="K33:M33"/>
    <mergeCell ref="K20:M20"/>
    <mergeCell ref="K21:M21"/>
    <mergeCell ref="K22:M22"/>
    <mergeCell ref="K23:M23"/>
    <mergeCell ref="E11:H11"/>
    <mergeCell ref="J11:M11"/>
    <mergeCell ref="K7:M7"/>
    <mergeCell ref="K9:M9"/>
    <mergeCell ref="I8:J8"/>
    <mergeCell ref="E9:J9"/>
    <mergeCell ref="K41:M41"/>
    <mergeCell ref="K42:M42"/>
    <mergeCell ref="K26:M26"/>
    <mergeCell ref="K27:M27"/>
    <mergeCell ref="K37:M37"/>
    <mergeCell ref="K38:M38"/>
    <mergeCell ref="K28:M28"/>
    <mergeCell ref="K29:M29"/>
    <mergeCell ref="K30:M30"/>
    <mergeCell ref="K34:M34"/>
    <mergeCell ref="K15:M15"/>
    <mergeCell ref="K13:M13"/>
    <mergeCell ref="K35:M35"/>
    <mergeCell ref="K36:M36"/>
    <mergeCell ref="K17:M17"/>
    <mergeCell ref="K18:M18"/>
    <mergeCell ref="K19:M19"/>
    <mergeCell ref="K24:M24"/>
    <mergeCell ref="K25:M25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A69:A70"/>
    <mergeCell ref="B69:B70"/>
    <mergeCell ref="C69:C70"/>
    <mergeCell ref="A71:A72"/>
    <mergeCell ref="B71:B72"/>
    <mergeCell ref="C71:C72"/>
    <mergeCell ref="E71:F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A101:A102"/>
    <mergeCell ref="B101:B102"/>
    <mergeCell ref="C101:C102"/>
    <mergeCell ref="E101:F102"/>
    <mergeCell ref="A103:A104"/>
    <mergeCell ref="B103:B104"/>
    <mergeCell ref="C103:C104"/>
    <mergeCell ref="E103:F104"/>
    <mergeCell ref="K107:M107"/>
    <mergeCell ref="K108:M108"/>
    <mergeCell ref="A105:A106"/>
    <mergeCell ref="B105:B106"/>
    <mergeCell ref="C105:C106"/>
    <mergeCell ref="E105:F106"/>
    <mergeCell ref="K103:M103"/>
    <mergeCell ref="K104:M104"/>
    <mergeCell ref="K105:M105"/>
    <mergeCell ref="K106:M106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A125:A126"/>
    <mergeCell ref="B125:B126"/>
    <mergeCell ref="C125:C126"/>
    <mergeCell ref="E125:F126"/>
    <mergeCell ref="A127:A128"/>
    <mergeCell ref="B127:B128"/>
    <mergeCell ref="C127:C128"/>
    <mergeCell ref="E127:F128"/>
    <mergeCell ref="N77:N78"/>
    <mergeCell ref="N79:N80"/>
    <mergeCell ref="N81:N82"/>
    <mergeCell ref="N83:N84"/>
    <mergeCell ref="N69:N70"/>
    <mergeCell ref="N71:N72"/>
    <mergeCell ref="N73:N74"/>
    <mergeCell ref="N75:N76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K132:M132"/>
    <mergeCell ref="K133:M133"/>
    <mergeCell ref="K125:M125"/>
    <mergeCell ref="N125:N126"/>
    <mergeCell ref="N127:N128"/>
    <mergeCell ref="K130:M130"/>
    <mergeCell ref="K131:M131"/>
    <mergeCell ref="K127:M127"/>
    <mergeCell ref="K128:M128"/>
  </mergeCells>
  <printOptions horizontalCentered="1"/>
  <pageMargins left="1" right="0.31496062992125984" top="0.55" bottom="0.72" header="0.46" footer="0.45"/>
  <pageSetup horizontalDpi="180" verticalDpi="180" orientation="portrait" paperSize="9" scale="75" r:id="rId4"/>
  <headerFooter alignWithMargins="0">
    <oddFooter>&amp;C&amp;12 3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54"/>
  <sheetViews>
    <sheetView showGridLines="0" zoomScaleSheetLayoutView="100" workbookViewId="0" topLeftCell="E1">
      <selection activeCell="J16" sqref="J16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ht="15">
      <c r="J1" s="413" t="s">
        <v>100</v>
      </c>
    </row>
    <row r="2" ht="15">
      <c r="J2" s="413" t="s">
        <v>101</v>
      </c>
    </row>
    <row r="3" ht="15">
      <c r="J3" s="413" t="s">
        <v>102</v>
      </c>
    </row>
    <row r="4" ht="15">
      <c r="J4" s="413" t="s">
        <v>103</v>
      </c>
    </row>
    <row r="5" spans="1:13" ht="24.75" customHeight="1">
      <c r="A5" s="550" t="s">
        <v>0</v>
      </c>
      <c r="B5" s="550"/>
      <c r="C5" s="550"/>
      <c r="D5" s="550"/>
      <c r="E5" s="550"/>
      <c r="F5" s="557" t="s">
        <v>1</v>
      </c>
      <c r="G5" s="558"/>
      <c r="H5" s="558"/>
      <c r="I5" s="558"/>
      <c r="J5" s="559"/>
      <c r="K5" s="201" t="s">
        <v>61</v>
      </c>
      <c r="L5" s="202">
        <v>50</v>
      </c>
      <c r="M5" s="203">
        <v>4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4"/>
      <c r="K6" s="204"/>
      <c r="L6" s="204"/>
      <c r="M6" s="205"/>
    </row>
    <row r="7" spans="1:13" ht="16.5" customHeight="1" thickTop="1">
      <c r="A7" s="206" t="s">
        <v>3</v>
      </c>
      <c r="B7" s="207"/>
      <c r="C7" s="207"/>
      <c r="D7" s="207"/>
      <c r="E7" s="208"/>
      <c r="F7" s="208"/>
      <c r="G7" s="208"/>
      <c r="H7" s="208"/>
      <c r="I7" s="208"/>
      <c r="J7" s="209"/>
      <c r="K7" s="573">
        <f>'[1]40'!H3</f>
        <v>327220</v>
      </c>
      <c r="L7" s="574"/>
      <c r="M7" s="575"/>
    </row>
    <row r="8" spans="1:13" ht="4.5" customHeight="1">
      <c r="A8" s="21"/>
      <c r="B8" s="210"/>
      <c r="C8" s="210"/>
      <c r="D8" s="210"/>
      <c r="E8" s="22"/>
      <c r="F8" s="22"/>
      <c r="G8" s="22"/>
      <c r="H8" s="211"/>
      <c r="I8" s="549"/>
      <c r="J8" s="549"/>
      <c r="K8" s="212"/>
      <c r="L8" s="212"/>
      <c r="M8" s="213"/>
    </row>
    <row r="9" spans="1:13" ht="16.5" customHeight="1">
      <c r="A9" s="542" t="s">
        <v>62</v>
      </c>
      <c r="B9" s="543"/>
      <c r="C9" s="543"/>
      <c r="D9" s="543"/>
      <c r="E9" s="544" t="str">
        <f>'[1]40'!B22</f>
        <v>Výstavba D8 Lovosice - Řehlovice</v>
      </c>
      <c r="F9" s="544"/>
      <c r="G9" s="544"/>
      <c r="H9" s="544"/>
      <c r="I9" s="544"/>
      <c r="J9" s="545"/>
      <c r="K9" s="576">
        <f>'[1]40'!H22</f>
        <v>327223</v>
      </c>
      <c r="L9" s="577"/>
      <c r="M9" s="57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4"/>
      <c r="K10" s="214"/>
      <c r="L10" s="214"/>
      <c r="M10" s="215"/>
    </row>
    <row r="11" spans="1:13" ht="19.5" customHeight="1" thickBot="1">
      <c r="A11" s="563" t="s">
        <v>6</v>
      </c>
      <c r="B11" s="564"/>
      <c r="C11" s="564"/>
      <c r="D11" s="565"/>
      <c r="E11" s="597" t="str">
        <f>'[1]40'!B7</f>
        <v>Ministerstvo dopravy</v>
      </c>
      <c r="F11" s="597"/>
      <c r="G11" s="597"/>
      <c r="H11" s="598"/>
      <c r="I11" s="216" t="s">
        <v>7</v>
      </c>
      <c r="J11" s="570" t="str">
        <f>'[1]40'!F7</f>
        <v>66003008</v>
      </c>
      <c r="K11" s="571"/>
      <c r="L11" s="571"/>
      <c r="M11" s="572"/>
    </row>
    <row r="12" spans="1:15" ht="24.75" customHeight="1" thickTop="1">
      <c r="A12" s="129" t="s">
        <v>63</v>
      </c>
      <c r="B12" s="129"/>
      <c r="C12" s="129"/>
      <c r="D12" s="129"/>
      <c r="E12" s="96"/>
      <c r="F12" s="96"/>
      <c r="G12" s="96"/>
      <c r="H12" s="97"/>
      <c r="I12" s="97"/>
      <c r="J12" s="177"/>
      <c r="K12" s="177"/>
      <c r="L12" s="177"/>
      <c r="M12" s="217"/>
      <c r="O12" s="40"/>
    </row>
    <row r="13" spans="1:15" ht="12.75" customHeight="1">
      <c r="A13" s="560" t="s">
        <v>64</v>
      </c>
      <c r="B13" s="561"/>
      <c r="C13" s="561"/>
      <c r="D13" s="562"/>
      <c r="E13" s="219"/>
      <c r="F13" s="219"/>
      <c r="G13" s="219"/>
      <c r="H13" s="92" t="s">
        <v>65</v>
      </c>
      <c r="I13" s="92" t="s">
        <v>66</v>
      </c>
      <c r="J13" s="221" t="s">
        <v>67</v>
      </c>
      <c r="K13" s="560" t="s">
        <v>68</v>
      </c>
      <c r="L13" s="561"/>
      <c r="M13" s="562"/>
      <c r="N13" s="222" t="s">
        <v>69</v>
      </c>
      <c r="O13" s="40"/>
    </row>
    <row r="14" spans="1:15" ht="12.75" customHeight="1">
      <c r="A14" s="223"/>
      <c r="B14" s="134"/>
      <c r="C14" s="134"/>
      <c r="D14" s="224"/>
      <c r="E14" s="129" t="s">
        <v>70</v>
      </c>
      <c r="F14" s="129"/>
      <c r="G14" s="129"/>
      <c r="H14" s="130"/>
      <c r="I14" s="130" t="s">
        <v>71</v>
      </c>
      <c r="J14" s="190" t="s">
        <v>72</v>
      </c>
      <c r="K14" s="551" t="s">
        <v>73</v>
      </c>
      <c r="L14" s="552"/>
      <c r="M14" s="553"/>
      <c r="N14" s="225" t="s">
        <v>74</v>
      </c>
      <c r="O14" s="40"/>
    </row>
    <row r="15" spans="1:15" ht="12.75" customHeight="1">
      <c r="A15" s="554" t="s">
        <v>75</v>
      </c>
      <c r="B15" s="555"/>
      <c r="C15" s="555"/>
      <c r="D15" s="556"/>
      <c r="E15" s="228"/>
      <c r="F15" s="228"/>
      <c r="G15" s="228"/>
      <c r="H15" s="128" t="s">
        <v>76</v>
      </c>
      <c r="I15" s="230">
        <f>'[1]41'!F5</f>
        <v>2002</v>
      </c>
      <c r="J15" s="231">
        <v>2008</v>
      </c>
      <c r="K15" s="554" t="s">
        <v>77</v>
      </c>
      <c r="L15" s="555"/>
      <c r="M15" s="556"/>
      <c r="N15" s="232" t="s">
        <v>78</v>
      </c>
      <c r="O15" s="40"/>
    </row>
    <row r="16" spans="1:15" ht="4.5" customHeight="1" thickBot="1">
      <c r="A16" s="233"/>
      <c r="B16" s="233"/>
      <c r="C16" s="233"/>
      <c r="D16" s="233"/>
      <c r="E16" s="234"/>
      <c r="F16" s="234"/>
      <c r="G16" s="234"/>
      <c r="H16" s="233"/>
      <c r="I16" s="237"/>
      <c r="J16" s="238"/>
      <c r="K16" s="233"/>
      <c r="L16" s="233"/>
      <c r="M16" s="233"/>
      <c r="N16" s="239"/>
      <c r="O16" s="40"/>
    </row>
    <row r="17" spans="1:15" ht="13.5" customHeight="1" thickTop="1">
      <c r="A17" s="240">
        <f>L5</f>
        <v>50</v>
      </c>
      <c r="B17" s="241">
        <f>M5</f>
        <v>4</v>
      </c>
      <c r="C17" s="242">
        <v>11</v>
      </c>
      <c r="D17" s="243"/>
      <c r="E17" s="244"/>
      <c r="F17" s="244"/>
      <c r="G17" s="245"/>
      <c r="H17" s="246"/>
      <c r="I17" s="247"/>
      <c r="J17" s="248"/>
      <c r="K17" s="547"/>
      <c r="L17" s="547"/>
      <c r="M17" s="548"/>
      <c r="N17" s="249">
        <f aca="true" t="shared" si="0" ref="N17:N46">J17-I17</f>
        <v>0</v>
      </c>
      <c r="O17" s="40"/>
    </row>
    <row r="18" spans="1:15" ht="13.5" customHeight="1" hidden="1">
      <c r="A18" s="250">
        <f aca="true" t="shared" si="1" ref="A18:A46">A17</f>
        <v>50</v>
      </c>
      <c r="B18" s="251">
        <f aca="true" t="shared" si="2" ref="B18:B46">B17</f>
        <v>4</v>
      </c>
      <c r="C18" s="252">
        <f aca="true" t="shared" si="3" ref="C18:C46">C17+1</f>
        <v>12</v>
      </c>
      <c r="D18" s="253"/>
      <c r="E18" s="254"/>
      <c r="F18" s="254"/>
      <c r="G18" s="255"/>
      <c r="H18" s="256"/>
      <c r="I18" s="257"/>
      <c r="J18" s="258"/>
      <c r="K18" s="537"/>
      <c r="L18" s="537"/>
      <c r="M18" s="538"/>
      <c r="N18" s="249">
        <f t="shared" si="0"/>
        <v>0</v>
      </c>
      <c r="O18" s="40"/>
    </row>
    <row r="19" spans="1:15" ht="13.5" customHeight="1" hidden="1">
      <c r="A19" s="250">
        <f t="shared" si="1"/>
        <v>50</v>
      </c>
      <c r="B19" s="251">
        <f t="shared" si="2"/>
        <v>4</v>
      </c>
      <c r="C19" s="252">
        <f t="shared" si="3"/>
        <v>13</v>
      </c>
      <c r="D19" s="253"/>
      <c r="E19" s="254"/>
      <c r="F19" s="254"/>
      <c r="G19" s="255"/>
      <c r="H19" s="256"/>
      <c r="I19" s="257"/>
      <c r="J19" s="258"/>
      <c r="K19" s="537"/>
      <c r="L19" s="537"/>
      <c r="M19" s="538"/>
      <c r="N19" s="249">
        <f t="shared" si="0"/>
        <v>0</v>
      </c>
      <c r="O19" s="40"/>
    </row>
    <row r="20" spans="1:15" ht="13.5" customHeight="1" hidden="1">
      <c r="A20" s="250">
        <f t="shared" si="1"/>
        <v>50</v>
      </c>
      <c r="B20" s="251">
        <f t="shared" si="2"/>
        <v>4</v>
      </c>
      <c r="C20" s="252">
        <f t="shared" si="3"/>
        <v>14</v>
      </c>
      <c r="D20" s="253"/>
      <c r="E20" s="259"/>
      <c r="F20" s="259"/>
      <c r="G20" s="255"/>
      <c r="H20" s="256"/>
      <c r="I20" s="257"/>
      <c r="J20" s="258"/>
      <c r="K20" s="537"/>
      <c r="L20" s="537"/>
      <c r="M20" s="538"/>
      <c r="N20" s="249">
        <f t="shared" si="0"/>
        <v>0</v>
      </c>
      <c r="O20" s="40"/>
    </row>
    <row r="21" spans="1:15" ht="13.5" customHeight="1" hidden="1">
      <c r="A21" s="250">
        <f t="shared" si="1"/>
        <v>50</v>
      </c>
      <c r="B21" s="251">
        <f t="shared" si="2"/>
        <v>4</v>
      </c>
      <c r="C21" s="252">
        <f t="shared" si="3"/>
        <v>15</v>
      </c>
      <c r="D21" s="253"/>
      <c r="E21" s="259"/>
      <c r="F21" s="259"/>
      <c r="G21" s="255"/>
      <c r="H21" s="256"/>
      <c r="I21" s="257"/>
      <c r="J21" s="260"/>
      <c r="K21" s="537"/>
      <c r="L21" s="537"/>
      <c r="M21" s="538"/>
      <c r="N21" s="249">
        <f t="shared" si="0"/>
        <v>0</v>
      </c>
      <c r="O21" s="40"/>
    </row>
    <row r="22" spans="1:15" ht="13.5" customHeight="1" hidden="1">
      <c r="A22" s="250">
        <f t="shared" si="1"/>
        <v>50</v>
      </c>
      <c r="B22" s="251">
        <f t="shared" si="2"/>
        <v>4</v>
      </c>
      <c r="C22" s="252">
        <f t="shared" si="3"/>
        <v>16</v>
      </c>
      <c r="D22" s="253"/>
      <c r="E22" s="254"/>
      <c r="F22" s="261"/>
      <c r="G22" s="255"/>
      <c r="H22" s="256"/>
      <c r="I22" s="257"/>
      <c r="J22" s="258"/>
      <c r="K22" s="537"/>
      <c r="L22" s="537"/>
      <c r="M22" s="538"/>
      <c r="N22" s="249">
        <f t="shared" si="0"/>
        <v>0</v>
      </c>
      <c r="O22" s="40"/>
    </row>
    <row r="23" spans="1:15" ht="13.5" customHeight="1" hidden="1">
      <c r="A23" s="250">
        <f t="shared" si="1"/>
        <v>50</v>
      </c>
      <c r="B23" s="251">
        <f t="shared" si="2"/>
        <v>4</v>
      </c>
      <c r="C23" s="252">
        <f t="shared" si="3"/>
        <v>17</v>
      </c>
      <c r="D23" s="253"/>
      <c r="E23" s="254"/>
      <c r="F23" s="254"/>
      <c r="G23" s="255"/>
      <c r="H23" s="256"/>
      <c r="I23" s="257"/>
      <c r="J23" s="258"/>
      <c r="K23" s="537"/>
      <c r="L23" s="537"/>
      <c r="M23" s="538"/>
      <c r="N23" s="249">
        <f t="shared" si="0"/>
        <v>0</v>
      </c>
      <c r="O23" s="40"/>
    </row>
    <row r="24" spans="1:15" ht="13.5" customHeight="1" hidden="1">
      <c r="A24" s="250">
        <f t="shared" si="1"/>
        <v>50</v>
      </c>
      <c r="B24" s="251">
        <f t="shared" si="2"/>
        <v>4</v>
      </c>
      <c r="C24" s="252">
        <f t="shared" si="3"/>
        <v>18</v>
      </c>
      <c r="D24" s="253"/>
      <c r="E24" s="259"/>
      <c r="F24" s="259"/>
      <c r="G24" s="255"/>
      <c r="H24" s="256"/>
      <c r="I24" s="257"/>
      <c r="J24" s="258"/>
      <c r="K24" s="537"/>
      <c r="L24" s="537"/>
      <c r="M24" s="538"/>
      <c r="N24" s="249">
        <f t="shared" si="0"/>
        <v>0</v>
      </c>
      <c r="O24" s="40"/>
    </row>
    <row r="25" spans="1:15" ht="13.5" customHeight="1" hidden="1">
      <c r="A25" s="250">
        <f t="shared" si="1"/>
        <v>50</v>
      </c>
      <c r="B25" s="251">
        <f t="shared" si="2"/>
        <v>4</v>
      </c>
      <c r="C25" s="252">
        <f t="shared" si="3"/>
        <v>19</v>
      </c>
      <c r="D25" s="253"/>
      <c r="E25" s="259"/>
      <c r="F25" s="259"/>
      <c r="G25" s="255"/>
      <c r="H25" s="256"/>
      <c r="I25" s="257"/>
      <c r="J25" s="260"/>
      <c r="K25" s="537"/>
      <c r="L25" s="537"/>
      <c r="M25" s="538"/>
      <c r="N25" s="249">
        <f t="shared" si="0"/>
        <v>0</v>
      </c>
      <c r="O25" s="40"/>
    </row>
    <row r="26" spans="1:15" ht="13.5" customHeight="1" hidden="1">
      <c r="A26" s="250">
        <f t="shared" si="1"/>
        <v>50</v>
      </c>
      <c r="B26" s="251">
        <f t="shared" si="2"/>
        <v>4</v>
      </c>
      <c r="C26" s="252">
        <f t="shared" si="3"/>
        <v>20</v>
      </c>
      <c r="D26" s="253"/>
      <c r="E26" s="261"/>
      <c r="F26" s="261"/>
      <c r="G26" s="255"/>
      <c r="H26" s="167"/>
      <c r="I26" s="257"/>
      <c r="J26" s="258"/>
      <c r="K26" s="537"/>
      <c r="L26" s="537"/>
      <c r="M26" s="538"/>
      <c r="N26" s="249">
        <f t="shared" si="0"/>
        <v>0</v>
      </c>
      <c r="O26" s="40"/>
    </row>
    <row r="27" spans="1:15" ht="13.5" customHeight="1" hidden="1">
      <c r="A27" s="250">
        <f t="shared" si="1"/>
        <v>50</v>
      </c>
      <c r="B27" s="251">
        <f t="shared" si="2"/>
        <v>4</v>
      </c>
      <c r="C27" s="251">
        <f t="shared" si="3"/>
        <v>21</v>
      </c>
      <c r="D27" s="253"/>
      <c r="E27" s="254"/>
      <c r="F27" s="254"/>
      <c r="G27" s="255"/>
      <c r="H27" s="256"/>
      <c r="I27" s="257"/>
      <c r="J27" s="258"/>
      <c r="K27" s="537"/>
      <c r="L27" s="537"/>
      <c r="M27" s="538"/>
      <c r="N27" s="249">
        <f t="shared" si="0"/>
        <v>0</v>
      </c>
      <c r="O27" s="40"/>
    </row>
    <row r="28" spans="1:15" ht="13.5" customHeight="1" hidden="1">
      <c r="A28" s="250">
        <f t="shared" si="1"/>
        <v>50</v>
      </c>
      <c r="B28" s="251">
        <f t="shared" si="2"/>
        <v>4</v>
      </c>
      <c r="C28" s="251">
        <f t="shared" si="3"/>
        <v>22</v>
      </c>
      <c r="D28" s="253"/>
      <c r="E28" s="254"/>
      <c r="F28" s="254"/>
      <c r="G28" s="255"/>
      <c r="H28" s="256"/>
      <c r="I28" s="257"/>
      <c r="J28" s="258"/>
      <c r="K28" s="537"/>
      <c r="L28" s="537"/>
      <c r="M28" s="538"/>
      <c r="N28" s="249">
        <f t="shared" si="0"/>
        <v>0</v>
      </c>
      <c r="O28" s="40"/>
    </row>
    <row r="29" spans="1:15" ht="13.5" customHeight="1" hidden="1">
      <c r="A29" s="250">
        <f t="shared" si="1"/>
        <v>50</v>
      </c>
      <c r="B29" s="251">
        <f t="shared" si="2"/>
        <v>4</v>
      </c>
      <c r="C29" s="251">
        <f t="shared" si="3"/>
        <v>23</v>
      </c>
      <c r="D29" s="253"/>
      <c r="E29" s="254"/>
      <c r="F29" s="254"/>
      <c r="G29" s="255"/>
      <c r="H29" s="256"/>
      <c r="I29" s="257"/>
      <c r="J29" s="260"/>
      <c r="K29" s="537"/>
      <c r="L29" s="537"/>
      <c r="M29" s="538"/>
      <c r="N29" s="249">
        <f t="shared" si="0"/>
        <v>0</v>
      </c>
      <c r="O29" s="40"/>
    </row>
    <row r="30" spans="1:15" ht="13.5" customHeight="1" hidden="1">
      <c r="A30" s="250">
        <f t="shared" si="1"/>
        <v>50</v>
      </c>
      <c r="B30" s="251">
        <f t="shared" si="2"/>
        <v>4</v>
      </c>
      <c r="C30" s="251">
        <f t="shared" si="3"/>
        <v>24</v>
      </c>
      <c r="D30" s="253"/>
      <c r="E30" s="254"/>
      <c r="F30" s="254"/>
      <c r="G30" s="255"/>
      <c r="H30" s="256"/>
      <c r="I30" s="257"/>
      <c r="J30" s="258"/>
      <c r="K30" s="537"/>
      <c r="L30" s="537"/>
      <c r="M30" s="538"/>
      <c r="N30" s="249">
        <f t="shared" si="0"/>
        <v>0</v>
      </c>
      <c r="O30" s="40"/>
    </row>
    <row r="31" spans="1:15" ht="13.5" customHeight="1" hidden="1">
      <c r="A31" s="250">
        <f t="shared" si="1"/>
        <v>50</v>
      </c>
      <c r="B31" s="251">
        <f t="shared" si="2"/>
        <v>4</v>
      </c>
      <c r="C31" s="251">
        <f t="shared" si="3"/>
        <v>25</v>
      </c>
      <c r="D31" s="253"/>
      <c r="E31" s="254"/>
      <c r="F31" s="254"/>
      <c r="G31" s="255"/>
      <c r="H31" s="256"/>
      <c r="I31" s="257"/>
      <c r="J31" s="262"/>
      <c r="K31" s="537"/>
      <c r="L31" s="537"/>
      <c r="M31" s="538"/>
      <c r="N31" s="249">
        <f t="shared" si="0"/>
        <v>0</v>
      </c>
      <c r="O31" s="40"/>
    </row>
    <row r="32" spans="1:15" ht="13.5" customHeight="1" hidden="1">
      <c r="A32" s="250">
        <f t="shared" si="1"/>
        <v>50</v>
      </c>
      <c r="B32" s="251">
        <f t="shared" si="2"/>
        <v>4</v>
      </c>
      <c r="C32" s="251">
        <f t="shared" si="3"/>
        <v>26</v>
      </c>
      <c r="D32" s="253"/>
      <c r="E32" s="254"/>
      <c r="F32" s="254"/>
      <c r="G32" s="255"/>
      <c r="H32" s="256"/>
      <c r="I32" s="257"/>
      <c r="J32" s="262"/>
      <c r="K32" s="537"/>
      <c r="L32" s="537"/>
      <c r="M32" s="538"/>
      <c r="N32" s="249">
        <f t="shared" si="0"/>
        <v>0</v>
      </c>
      <c r="O32" s="40"/>
    </row>
    <row r="33" spans="1:15" ht="13.5" customHeight="1" hidden="1">
      <c r="A33" s="250">
        <f t="shared" si="1"/>
        <v>50</v>
      </c>
      <c r="B33" s="251">
        <f t="shared" si="2"/>
        <v>4</v>
      </c>
      <c r="C33" s="251">
        <f t="shared" si="3"/>
        <v>27</v>
      </c>
      <c r="D33" s="253"/>
      <c r="E33" s="254"/>
      <c r="F33" s="254"/>
      <c r="G33" s="255"/>
      <c r="H33" s="256"/>
      <c r="I33" s="257"/>
      <c r="J33" s="263"/>
      <c r="K33" s="537"/>
      <c r="L33" s="537"/>
      <c r="M33" s="538"/>
      <c r="N33" s="249">
        <f t="shared" si="0"/>
        <v>0</v>
      </c>
      <c r="O33" s="40"/>
    </row>
    <row r="34" spans="1:15" ht="13.5" customHeight="1" hidden="1">
      <c r="A34" s="250">
        <f t="shared" si="1"/>
        <v>50</v>
      </c>
      <c r="B34" s="251">
        <f t="shared" si="2"/>
        <v>4</v>
      </c>
      <c r="C34" s="251">
        <f t="shared" si="3"/>
        <v>28</v>
      </c>
      <c r="D34" s="253"/>
      <c r="E34" s="254"/>
      <c r="F34" s="254"/>
      <c r="G34" s="255"/>
      <c r="H34" s="256"/>
      <c r="I34" s="257"/>
      <c r="J34" s="263"/>
      <c r="K34" s="537"/>
      <c r="L34" s="537"/>
      <c r="M34" s="538"/>
      <c r="N34" s="249">
        <f t="shared" si="0"/>
        <v>0</v>
      </c>
      <c r="O34" s="40"/>
    </row>
    <row r="35" spans="1:15" ht="13.5" customHeight="1" hidden="1">
      <c r="A35" s="250">
        <f t="shared" si="1"/>
        <v>50</v>
      </c>
      <c r="B35" s="251">
        <f t="shared" si="2"/>
        <v>4</v>
      </c>
      <c r="C35" s="251">
        <f t="shared" si="3"/>
        <v>29</v>
      </c>
      <c r="D35" s="253"/>
      <c r="E35" s="254"/>
      <c r="F35" s="254"/>
      <c r="G35" s="255"/>
      <c r="H35" s="256"/>
      <c r="I35" s="264"/>
      <c r="J35" s="258"/>
      <c r="K35" s="537"/>
      <c r="L35" s="537"/>
      <c r="M35" s="538"/>
      <c r="N35" s="249">
        <f t="shared" si="0"/>
        <v>0</v>
      </c>
      <c r="O35" s="40"/>
    </row>
    <row r="36" spans="1:15" ht="13.5" customHeight="1" hidden="1">
      <c r="A36" s="250">
        <f t="shared" si="1"/>
        <v>50</v>
      </c>
      <c r="B36" s="251">
        <f t="shared" si="2"/>
        <v>4</v>
      </c>
      <c r="C36" s="251">
        <f t="shared" si="3"/>
        <v>30</v>
      </c>
      <c r="D36" s="253"/>
      <c r="E36" s="94"/>
      <c r="F36" s="94"/>
      <c r="G36" s="255"/>
      <c r="H36" s="265"/>
      <c r="I36" s="257"/>
      <c r="J36" s="258"/>
      <c r="K36" s="537"/>
      <c r="L36" s="537"/>
      <c r="M36" s="538"/>
      <c r="N36" s="249">
        <f t="shared" si="0"/>
        <v>0</v>
      </c>
      <c r="O36" s="40"/>
    </row>
    <row r="37" spans="1:15" ht="13.5" customHeight="1" hidden="1">
      <c r="A37" s="250">
        <f t="shared" si="1"/>
        <v>50</v>
      </c>
      <c r="B37" s="251">
        <f t="shared" si="2"/>
        <v>4</v>
      </c>
      <c r="C37" s="251">
        <f t="shared" si="3"/>
        <v>31</v>
      </c>
      <c r="D37" s="253"/>
      <c r="E37" s="254"/>
      <c r="F37" s="254"/>
      <c r="G37" s="255"/>
      <c r="H37" s="256"/>
      <c r="I37" s="257"/>
      <c r="J37" s="262"/>
      <c r="K37" s="537"/>
      <c r="L37" s="537"/>
      <c r="M37" s="538"/>
      <c r="N37" s="249">
        <f t="shared" si="0"/>
        <v>0</v>
      </c>
      <c r="O37" s="40"/>
    </row>
    <row r="38" spans="1:15" ht="13.5" customHeight="1" hidden="1">
      <c r="A38" s="250">
        <f t="shared" si="1"/>
        <v>50</v>
      </c>
      <c r="B38" s="251">
        <f t="shared" si="2"/>
        <v>4</v>
      </c>
      <c r="C38" s="251">
        <f t="shared" si="3"/>
        <v>32</v>
      </c>
      <c r="D38" s="253"/>
      <c r="E38" s="254"/>
      <c r="F38" s="254"/>
      <c r="G38" s="255"/>
      <c r="H38" s="256"/>
      <c r="I38" s="257"/>
      <c r="J38" s="260"/>
      <c r="K38" s="537"/>
      <c r="L38" s="537"/>
      <c r="M38" s="538"/>
      <c r="N38" s="249">
        <f t="shared" si="0"/>
        <v>0</v>
      </c>
      <c r="O38" s="40"/>
    </row>
    <row r="39" spans="1:15" ht="13.5" customHeight="1" hidden="1">
      <c r="A39" s="250">
        <f t="shared" si="1"/>
        <v>50</v>
      </c>
      <c r="B39" s="251">
        <f t="shared" si="2"/>
        <v>4</v>
      </c>
      <c r="C39" s="251">
        <f t="shared" si="3"/>
        <v>33</v>
      </c>
      <c r="D39" s="253"/>
      <c r="E39" s="254"/>
      <c r="F39" s="259"/>
      <c r="G39" s="255"/>
      <c r="H39" s="256"/>
      <c r="I39" s="257"/>
      <c r="J39" s="262"/>
      <c r="K39" s="537"/>
      <c r="L39" s="537"/>
      <c r="M39" s="538"/>
      <c r="N39" s="249">
        <f t="shared" si="0"/>
        <v>0</v>
      </c>
      <c r="O39" s="40"/>
    </row>
    <row r="40" spans="1:15" ht="13.5" customHeight="1" hidden="1">
      <c r="A40" s="250">
        <f t="shared" si="1"/>
        <v>50</v>
      </c>
      <c r="B40" s="251">
        <f t="shared" si="2"/>
        <v>4</v>
      </c>
      <c r="C40" s="251">
        <f t="shared" si="3"/>
        <v>34</v>
      </c>
      <c r="D40" s="253"/>
      <c r="E40" s="254"/>
      <c r="F40" s="259"/>
      <c r="G40" s="255"/>
      <c r="H40" s="256"/>
      <c r="I40" s="257"/>
      <c r="J40" s="262"/>
      <c r="K40" s="537"/>
      <c r="L40" s="537"/>
      <c r="M40" s="538"/>
      <c r="N40" s="249">
        <f t="shared" si="0"/>
        <v>0</v>
      </c>
      <c r="O40" s="40"/>
    </row>
    <row r="41" spans="1:15" ht="13.5" customHeight="1" hidden="1">
      <c r="A41" s="250">
        <f t="shared" si="1"/>
        <v>50</v>
      </c>
      <c r="B41" s="251">
        <f t="shared" si="2"/>
        <v>4</v>
      </c>
      <c r="C41" s="251">
        <f t="shared" si="3"/>
        <v>35</v>
      </c>
      <c r="D41" s="253"/>
      <c r="E41" s="254"/>
      <c r="F41" s="259"/>
      <c r="G41" s="255"/>
      <c r="H41" s="256"/>
      <c r="I41" s="257"/>
      <c r="J41" s="262"/>
      <c r="K41" s="537"/>
      <c r="L41" s="537"/>
      <c r="M41" s="538"/>
      <c r="N41" s="249">
        <f t="shared" si="0"/>
        <v>0</v>
      </c>
      <c r="O41" s="40"/>
    </row>
    <row r="42" spans="1:15" ht="13.5" customHeight="1" hidden="1">
      <c r="A42" s="250">
        <f t="shared" si="1"/>
        <v>50</v>
      </c>
      <c r="B42" s="251">
        <f t="shared" si="2"/>
        <v>4</v>
      </c>
      <c r="C42" s="251">
        <f t="shared" si="3"/>
        <v>36</v>
      </c>
      <c r="D42" s="253"/>
      <c r="E42" s="254"/>
      <c r="F42" s="259"/>
      <c r="G42" s="255"/>
      <c r="H42" s="256"/>
      <c r="I42" s="257"/>
      <c r="J42" s="260"/>
      <c r="K42" s="537"/>
      <c r="L42" s="537"/>
      <c r="M42" s="538"/>
      <c r="N42" s="249">
        <f t="shared" si="0"/>
        <v>0</v>
      </c>
      <c r="O42" s="40"/>
    </row>
    <row r="43" spans="1:15" ht="13.5" customHeight="1" hidden="1">
      <c r="A43" s="250">
        <f t="shared" si="1"/>
        <v>50</v>
      </c>
      <c r="B43" s="251">
        <f t="shared" si="2"/>
        <v>4</v>
      </c>
      <c r="C43" s="251">
        <f t="shared" si="3"/>
        <v>37</v>
      </c>
      <c r="D43" s="253"/>
      <c r="E43" s="254"/>
      <c r="F43" s="259"/>
      <c r="G43" s="255"/>
      <c r="H43" s="256"/>
      <c r="I43" s="257"/>
      <c r="J43" s="260"/>
      <c r="K43" s="537"/>
      <c r="L43" s="537"/>
      <c r="M43" s="538"/>
      <c r="N43" s="249">
        <f t="shared" si="0"/>
        <v>0</v>
      </c>
      <c r="O43" s="40"/>
    </row>
    <row r="44" spans="1:15" ht="13.5" customHeight="1" hidden="1">
      <c r="A44" s="250">
        <f t="shared" si="1"/>
        <v>50</v>
      </c>
      <c r="B44" s="251">
        <f t="shared" si="2"/>
        <v>4</v>
      </c>
      <c r="C44" s="251">
        <f t="shared" si="3"/>
        <v>38</v>
      </c>
      <c r="D44" s="253"/>
      <c r="E44" s="259"/>
      <c r="F44" s="259"/>
      <c r="G44" s="255"/>
      <c r="H44" s="256"/>
      <c r="I44" s="257"/>
      <c r="J44" s="260"/>
      <c r="K44" s="537"/>
      <c r="L44" s="537"/>
      <c r="M44" s="538"/>
      <c r="N44" s="249">
        <f t="shared" si="0"/>
        <v>0</v>
      </c>
      <c r="O44" s="40"/>
    </row>
    <row r="45" spans="1:15" ht="13.5" customHeight="1" hidden="1">
      <c r="A45" s="250">
        <f t="shared" si="1"/>
        <v>50</v>
      </c>
      <c r="B45" s="251">
        <f t="shared" si="2"/>
        <v>4</v>
      </c>
      <c r="C45" s="251">
        <f t="shared" si="3"/>
        <v>39</v>
      </c>
      <c r="D45" s="253"/>
      <c r="E45" s="259"/>
      <c r="F45" s="259"/>
      <c r="G45" s="255"/>
      <c r="H45" s="256"/>
      <c r="I45" s="257"/>
      <c r="J45" s="260"/>
      <c r="K45" s="537"/>
      <c r="L45" s="537"/>
      <c r="M45" s="538"/>
      <c r="N45" s="249">
        <f t="shared" si="0"/>
        <v>0</v>
      </c>
      <c r="O45" s="40"/>
    </row>
    <row r="46" spans="1:15" ht="13.5" customHeight="1" thickBot="1">
      <c r="A46" s="266">
        <f t="shared" si="1"/>
        <v>50</v>
      </c>
      <c r="B46" s="267">
        <f t="shared" si="2"/>
        <v>4</v>
      </c>
      <c r="C46" s="267">
        <f t="shared" si="3"/>
        <v>40</v>
      </c>
      <c r="D46" s="268"/>
      <c r="E46" s="269"/>
      <c r="F46" s="269"/>
      <c r="G46" s="270"/>
      <c r="H46" s="271"/>
      <c r="I46" s="272"/>
      <c r="J46" s="273"/>
      <c r="K46" s="540"/>
      <c r="L46" s="540"/>
      <c r="M46" s="541"/>
      <c r="N46" s="249">
        <f t="shared" si="0"/>
        <v>0</v>
      </c>
      <c r="O46" s="40"/>
    </row>
    <row r="47" spans="1:15" ht="6.75" customHeight="1" thickTop="1">
      <c r="A47" s="274"/>
      <c r="B47" s="274"/>
      <c r="C47" s="274"/>
      <c r="D47" s="274"/>
      <c r="E47" s="275"/>
      <c r="F47" s="275"/>
      <c r="G47" s="276"/>
      <c r="H47" s="277"/>
      <c r="I47" s="278"/>
      <c r="J47" s="190"/>
      <c r="K47" s="221"/>
      <c r="L47" s="221"/>
      <c r="M47" s="279"/>
      <c r="N47" s="280"/>
      <c r="O47" s="40"/>
    </row>
    <row r="48" spans="1:15" ht="12.75" customHeight="1">
      <c r="A48" s="281" t="s">
        <v>79</v>
      </c>
      <c r="B48" s="282"/>
      <c r="C48" s="282"/>
      <c r="D48" s="282"/>
      <c r="E48" s="180" t="s">
        <v>57</v>
      </c>
      <c r="F48" s="283"/>
      <c r="G48" s="284"/>
      <c r="H48" s="285"/>
      <c r="I48" s="286"/>
      <c r="J48" s="287"/>
      <c r="K48" s="287"/>
      <c r="L48" s="287"/>
      <c r="M48" s="288"/>
      <c r="O48" s="40"/>
    </row>
    <row r="49" spans="1:15" ht="12.75" customHeight="1">
      <c r="A49" s="188"/>
      <c r="B49" s="289"/>
      <c r="C49" s="289"/>
      <c r="D49" s="289"/>
      <c r="E49" s="186" t="s">
        <v>60</v>
      </c>
      <c r="F49" s="290"/>
      <c r="G49" s="291"/>
      <c r="H49" s="292"/>
      <c r="I49" s="293"/>
      <c r="J49" s="190"/>
      <c r="K49" s="190"/>
      <c r="L49" s="190"/>
      <c r="M49" s="192"/>
      <c r="O49" s="40"/>
    </row>
    <row r="50" spans="1:15" ht="12.75" customHeight="1">
      <c r="A50" s="188"/>
      <c r="B50" s="289"/>
      <c r="C50" s="289"/>
      <c r="D50" s="289"/>
      <c r="E50" s="186" t="s">
        <v>58</v>
      </c>
      <c r="F50" s="290"/>
      <c r="G50" s="291"/>
      <c r="H50" s="292"/>
      <c r="I50" s="293"/>
      <c r="J50" s="190"/>
      <c r="K50" s="190"/>
      <c r="L50" s="190"/>
      <c r="M50" s="192"/>
      <c r="O50" s="40"/>
    </row>
    <row r="51" spans="1:15" ht="12.75" customHeight="1">
      <c r="A51" s="188"/>
      <c r="B51" s="289"/>
      <c r="C51" s="289"/>
      <c r="D51" s="289"/>
      <c r="E51" s="186" t="s">
        <v>59</v>
      </c>
      <c r="F51" s="290"/>
      <c r="G51" s="291"/>
      <c r="H51" s="292"/>
      <c r="I51" s="293"/>
      <c r="J51" s="190"/>
      <c r="K51" s="190"/>
      <c r="L51" s="190"/>
      <c r="M51" s="192"/>
      <c r="O51" s="40"/>
    </row>
    <row r="52" spans="1:15" ht="12.75" customHeight="1">
      <c r="A52" s="294"/>
      <c r="B52" s="295"/>
      <c r="C52" s="295"/>
      <c r="D52" s="295"/>
      <c r="E52" s="194"/>
      <c r="F52" s="296"/>
      <c r="G52" s="297"/>
      <c r="H52" s="298"/>
      <c r="I52" s="299"/>
      <c r="J52" s="196"/>
      <c r="K52" s="196"/>
      <c r="L52" s="196"/>
      <c r="M52" s="198"/>
      <c r="O52" s="40"/>
    </row>
    <row r="53" spans="1:15" ht="24.75" customHeight="1">
      <c r="A53" s="129" t="s">
        <v>80</v>
      </c>
      <c r="B53" s="129"/>
      <c r="C53" s="129"/>
      <c r="D53" s="129"/>
      <c r="E53" s="300"/>
      <c r="F53" s="300"/>
      <c r="G53" s="301"/>
      <c r="H53" s="302"/>
      <c r="I53" s="303"/>
      <c r="J53" s="304"/>
      <c r="K53" s="304"/>
      <c r="L53" s="304"/>
      <c r="M53" s="305"/>
      <c r="O53" s="40"/>
    </row>
    <row r="54" spans="1:15" ht="12.75" customHeight="1">
      <c r="A54" s="560" t="s">
        <v>64</v>
      </c>
      <c r="B54" s="561"/>
      <c r="C54" s="561"/>
      <c r="D54" s="562"/>
      <c r="E54" s="219"/>
      <c r="F54" s="219"/>
      <c r="G54" s="220"/>
      <c r="H54" s="92" t="s">
        <v>65</v>
      </c>
      <c r="I54" s="92" t="s">
        <v>81</v>
      </c>
      <c r="J54" s="218" t="s">
        <v>82</v>
      </c>
      <c r="K54" s="560" t="s">
        <v>68</v>
      </c>
      <c r="L54" s="561"/>
      <c r="M54" s="562"/>
      <c r="N54" s="306" t="s">
        <v>83</v>
      </c>
      <c r="O54" s="40"/>
    </row>
    <row r="55" spans="1:15" ht="12.75" customHeight="1">
      <c r="A55" s="223"/>
      <c r="B55" s="134"/>
      <c r="C55" s="134"/>
      <c r="D55" s="224"/>
      <c r="E55" s="129" t="s">
        <v>70</v>
      </c>
      <c r="F55" s="129"/>
      <c r="G55" s="97"/>
      <c r="H55" s="130"/>
      <c r="I55" s="130" t="s">
        <v>84</v>
      </c>
      <c r="J55" s="223" t="s">
        <v>85</v>
      </c>
      <c r="K55" s="551" t="s">
        <v>73</v>
      </c>
      <c r="L55" s="552"/>
      <c r="M55" s="553"/>
      <c r="N55" s="307" t="s">
        <v>86</v>
      </c>
      <c r="O55" s="40"/>
    </row>
    <row r="56" spans="1:15" ht="12.75" customHeight="1">
      <c r="A56" s="554" t="s">
        <v>75</v>
      </c>
      <c r="B56" s="555"/>
      <c r="C56" s="555"/>
      <c r="D56" s="556"/>
      <c r="E56" s="228"/>
      <c r="F56" s="228"/>
      <c r="G56" s="229"/>
      <c r="H56" s="128" t="s">
        <v>76</v>
      </c>
      <c r="I56" s="128" t="s">
        <v>87</v>
      </c>
      <c r="J56" s="226" t="s">
        <v>88</v>
      </c>
      <c r="K56" s="554" t="s">
        <v>77</v>
      </c>
      <c r="L56" s="555"/>
      <c r="M56" s="556"/>
      <c r="N56" s="308" t="s">
        <v>78</v>
      </c>
      <c r="O56" s="40"/>
    </row>
    <row r="57" spans="1:15" ht="4.5" customHeight="1" thickBot="1">
      <c r="A57" s="227"/>
      <c r="B57" s="227"/>
      <c r="C57" s="227"/>
      <c r="D57" s="227"/>
      <c r="E57" s="228"/>
      <c r="F57" s="228"/>
      <c r="G57" s="229"/>
      <c r="H57" s="227"/>
      <c r="I57" s="134"/>
      <c r="J57" s="227"/>
      <c r="K57" s="227"/>
      <c r="L57" s="227"/>
      <c r="M57" s="227"/>
      <c r="N57" s="309"/>
      <c r="O57" s="40"/>
    </row>
    <row r="58" spans="1:15" ht="15" customHeight="1" thickTop="1">
      <c r="A58" s="310">
        <f>A46</f>
        <v>50</v>
      </c>
      <c r="B58" s="311">
        <f>B46</f>
        <v>4</v>
      </c>
      <c r="C58" s="311">
        <f>C46+1</f>
        <v>41</v>
      </c>
      <c r="D58" s="243">
        <v>22</v>
      </c>
      <c r="E58" s="312" t="s">
        <v>89</v>
      </c>
      <c r="F58" s="313"/>
      <c r="G58" s="312"/>
      <c r="H58" s="314" t="s">
        <v>90</v>
      </c>
      <c r="I58" s="315">
        <v>35.3</v>
      </c>
      <c r="J58" s="316">
        <v>8011</v>
      </c>
      <c r="K58" s="546" t="s">
        <v>99</v>
      </c>
      <c r="L58" s="547"/>
      <c r="M58" s="548"/>
      <c r="N58" s="309"/>
      <c r="O58" s="40"/>
    </row>
    <row r="59" spans="1:15" ht="15" customHeight="1">
      <c r="A59" s="250">
        <f aca="true" t="shared" si="4" ref="A59:A67">A58</f>
        <v>50</v>
      </c>
      <c r="B59" s="251">
        <f aca="true" t="shared" si="5" ref="B59:B67">B58</f>
        <v>4</v>
      </c>
      <c r="C59" s="311">
        <f aca="true" t="shared" si="6" ref="C59:C67">C58+1</f>
        <v>42</v>
      </c>
      <c r="D59" s="253">
        <f>D58</f>
        <v>22</v>
      </c>
      <c r="E59" s="261" t="s">
        <v>91</v>
      </c>
      <c r="F59" s="317"/>
      <c r="G59" s="261"/>
      <c r="H59" s="318" t="s">
        <v>90</v>
      </c>
      <c r="I59" s="397">
        <v>64.7</v>
      </c>
      <c r="J59" s="316">
        <f aca="true" t="shared" si="7" ref="J59:J67">J58+1</f>
        <v>8012</v>
      </c>
      <c r="K59" s="536" t="s">
        <v>99</v>
      </c>
      <c r="L59" s="537"/>
      <c r="M59" s="538"/>
      <c r="N59" s="309"/>
      <c r="O59" s="40"/>
    </row>
    <row r="60" spans="1:15" ht="15" customHeight="1">
      <c r="A60" s="250">
        <f t="shared" si="4"/>
        <v>50</v>
      </c>
      <c r="B60" s="251">
        <f t="shared" si="5"/>
        <v>4</v>
      </c>
      <c r="C60" s="311">
        <f t="shared" si="6"/>
        <v>43</v>
      </c>
      <c r="D60" s="253"/>
      <c r="E60" s="320"/>
      <c r="F60" s="320"/>
      <c r="G60" s="321"/>
      <c r="H60" s="322"/>
      <c r="I60" s="263"/>
      <c r="J60" s="316">
        <f t="shared" si="7"/>
        <v>8013</v>
      </c>
      <c r="K60" s="536"/>
      <c r="L60" s="537"/>
      <c r="M60" s="538"/>
      <c r="N60" s="309"/>
      <c r="O60" s="40"/>
    </row>
    <row r="61" spans="1:15" ht="15" customHeight="1">
      <c r="A61" s="250">
        <f t="shared" si="4"/>
        <v>50</v>
      </c>
      <c r="B61" s="251">
        <f t="shared" si="5"/>
        <v>4</v>
      </c>
      <c r="C61" s="311">
        <f t="shared" si="6"/>
        <v>44</v>
      </c>
      <c r="D61" s="253"/>
      <c r="E61" s="323"/>
      <c r="F61" s="323"/>
      <c r="G61" s="324"/>
      <c r="H61" s="322"/>
      <c r="I61" s="263"/>
      <c r="J61" s="316">
        <f t="shared" si="7"/>
        <v>8014</v>
      </c>
      <c r="K61" s="536"/>
      <c r="L61" s="537"/>
      <c r="M61" s="538"/>
      <c r="N61" s="309"/>
      <c r="O61" s="40"/>
    </row>
    <row r="62" spans="1:15" ht="15" customHeight="1">
      <c r="A62" s="250">
        <f t="shared" si="4"/>
        <v>50</v>
      </c>
      <c r="B62" s="251">
        <f t="shared" si="5"/>
        <v>4</v>
      </c>
      <c r="C62" s="251">
        <f t="shared" si="6"/>
        <v>45</v>
      </c>
      <c r="D62" s="253"/>
      <c r="E62" s="259"/>
      <c r="F62" s="259"/>
      <c r="G62" s="324"/>
      <c r="H62" s="322"/>
      <c r="I62" s="263"/>
      <c r="J62" s="399">
        <f t="shared" si="7"/>
        <v>8015</v>
      </c>
      <c r="K62" s="536"/>
      <c r="L62" s="537"/>
      <c r="M62" s="538"/>
      <c r="N62" s="309"/>
      <c r="O62" s="40"/>
    </row>
    <row r="63" spans="1:15" ht="15" customHeight="1">
      <c r="A63" s="310">
        <f t="shared" si="4"/>
        <v>50</v>
      </c>
      <c r="B63" s="311">
        <f t="shared" si="5"/>
        <v>4</v>
      </c>
      <c r="C63" s="311">
        <f t="shared" si="6"/>
        <v>46</v>
      </c>
      <c r="D63" s="328">
        <v>23</v>
      </c>
      <c r="E63" s="592" t="s">
        <v>92</v>
      </c>
      <c r="F63" s="593"/>
      <c r="G63" s="594"/>
      <c r="H63" s="329" t="s">
        <v>93</v>
      </c>
      <c r="I63" s="400">
        <v>22940</v>
      </c>
      <c r="J63" s="316">
        <f t="shared" si="7"/>
        <v>8016</v>
      </c>
      <c r="K63" s="599" t="s">
        <v>48</v>
      </c>
      <c r="L63" s="600"/>
      <c r="M63" s="601"/>
      <c r="N63" s="309"/>
      <c r="O63" s="40"/>
    </row>
    <row r="64" spans="1:15" ht="15" customHeight="1">
      <c r="A64" s="250">
        <f t="shared" si="4"/>
        <v>50</v>
      </c>
      <c r="B64" s="251">
        <f t="shared" si="5"/>
        <v>4</v>
      </c>
      <c r="C64" s="311">
        <f t="shared" si="6"/>
        <v>47</v>
      </c>
      <c r="D64" s="253">
        <f>D63</f>
        <v>23</v>
      </c>
      <c r="E64" s="331" t="s">
        <v>94</v>
      </c>
      <c r="F64" s="332"/>
      <c r="G64" s="333"/>
      <c r="H64" s="318" t="s">
        <v>90</v>
      </c>
      <c r="I64" s="397">
        <v>8</v>
      </c>
      <c r="J64" s="316">
        <f t="shared" si="7"/>
        <v>8017</v>
      </c>
      <c r="K64" s="536" t="s">
        <v>48</v>
      </c>
      <c r="L64" s="537"/>
      <c r="M64" s="538"/>
      <c r="N64" s="309"/>
      <c r="O64" s="40"/>
    </row>
    <row r="65" spans="1:15" ht="15" customHeight="1">
      <c r="A65" s="250">
        <f t="shared" si="4"/>
        <v>50</v>
      </c>
      <c r="B65" s="251">
        <f t="shared" si="5"/>
        <v>4</v>
      </c>
      <c r="C65" s="311">
        <f t="shared" si="6"/>
        <v>48</v>
      </c>
      <c r="D65" s="253"/>
      <c r="E65" s="323"/>
      <c r="F65" s="323"/>
      <c r="G65" s="334"/>
      <c r="H65" s="335"/>
      <c r="I65" s="327"/>
      <c r="J65" s="316">
        <f t="shared" si="7"/>
        <v>8018</v>
      </c>
      <c r="K65" s="536"/>
      <c r="L65" s="537"/>
      <c r="M65" s="538"/>
      <c r="N65" s="309"/>
      <c r="O65" s="40"/>
    </row>
    <row r="66" spans="1:15" ht="15" customHeight="1">
      <c r="A66" s="250">
        <f t="shared" si="4"/>
        <v>50</v>
      </c>
      <c r="B66" s="251">
        <f t="shared" si="5"/>
        <v>4</v>
      </c>
      <c r="C66" s="311">
        <f t="shared" si="6"/>
        <v>49</v>
      </c>
      <c r="D66" s="253"/>
      <c r="E66" s="323"/>
      <c r="F66" s="323"/>
      <c r="G66" s="334"/>
      <c r="H66" s="335"/>
      <c r="I66" s="327"/>
      <c r="J66" s="316">
        <f t="shared" si="7"/>
        <v>8019</v>
      </c>
      <c r="K66" s="536"/>
      <c r="L66" s="537"/>
      <c r="M66" s="538"/>
      <c r="N66" s="309"/>
      <c r="O66" s="40"/>
    </row>
    <row r="67" spans="1:15" ht="15" customHeight="1" thickBot="1">
      <c r="A67" s="266">
        <f t="shared" si="4"/>
        <v>50</v>
      </c>
      <c r="B67" s="267">
        <f t="shared" si="5"/>
        <v>4</v>
      </c>
      <c r="C67" s="267">
        <f t="shared" si="6"/>
        <v>50</v>
      </c>
      <c r="D67" s="268"/>
      <c r="E67" s="336"/>
      <c r="F67" s="336"/>
      <c r="G67" s="337"/>
      <c r="H67" s="338"/>
      <c r="I67" s="339"/>
      <c r="J67" s="340">
        <f t="shared" si="7"/>
        <v>8020</v>
      </c>
      <c r="K67" s="539"/>
      <c r="L67" s="540"/>
      <c r="M67" s="541"/>
      <c r="N67" s="309"/>
      <c r="O67" s="40"/>
    </row>
    <row r="68" spans="1:15" ht="6.75" customHeight="1" thickTop="1">
      <c r="A68" s="341"/>
      <c r="B68" s="341"/>
      <c r="C68" s="341"/>
      <c r="D68" s="341"/>
      <c r="E68" s="342"/>
      <c r="F68" s="342"/>
      <c r="G68" s="343"/>
      <c r="H68" s="341"/>
      <c r="I68" s="341"/>
      <c r="J68" s="341"/>
      <c r="K68" s="341"/>
      <c r="L68" s="341"/>
      <c r="M68" s="341"/>
      <c r="N68" s="309"/>
      <c r="O68" s="40"/>
    </row>
    <row r="69" spans="1:15" ht="15" customHeight="1" hidden="1" thickTop="1">
      <c r="A69" s="583">
        <f>A67</f>
        <v>50</v>
      </c>
      <c r="B69" s="585">
        <f>B67</f>
        <v>4</v>
      </c>
      <c r="C69" s="585">
        <f>C67+1</f>
        <v>51</v>
      </c>
      <c r="D69" s="243">
        <f>'[1]594'!D14</f>
        <v>41</v>
      </c>
      <c r="E69" s="579" t="str">
        <f>'[1]594'!E14</f>
        <v>Výstavba dálnice D 26,5/120 (bez mostů a tunelů)</v>
      </c>
      <c r="F69" s="580"/>
      <c r="G69" s="344" t="str">
        <f>'[1]594'!G14</f>
        <v>délka</v>
      </c>
      <c r="H69" s="92" t="str">
        <f>'[1]594'!H14</f>
        <v>m</v>
      </c>
      <c r="I69" s="345"/>
      <c r="J69" s="346">
        <f>J67+1</f>
        <v>8021</v>
      </c>
      <c r="K69" s="546"/>
      <c r="L69" s="547"/>
      <c r="M69" s="548"/>
      <c r="N69" s="590">
        <f>I69*I70</f>
        <v>0</v>
      </c>
      <c r="O69" s="40"/>
    </row>
    <row r="70" spans="1:15" ht="15" customHeight="1" hidden="1">
      <c r="A70" s="584"/>
      <c r="B70" s="586"/>
      <c r="C70" s="586"/>
      <c r="D70" s="268">
        <f>'[1]594'!D15</f>
        <v>42</v>
      </c>
      <c r="E70" s="581"/>
      <c r="F70" s="582"/>
      <c r="G70" s="347" t="str">
        <f>'[1]594'!G15</f>
        <v> měrné náklady </v>
      </c>
      <c r="H70" s="271" t="str">
        <f>'[1]594'!H15</f>
        <v>tis.Kč/m</v>
      </c>
      <c r="I70" s="348"/>
      <c r="J70" s="349">
        <v>8051</v>
      </c>
      <c r="K70" s="539"/>
      <c r="L70" s="540"/>
      <c r="M70" s="541"/>
      <c r="N70" s="590"/>
      <c r="O70" s="40"/>
    </row>
    <row r="71" spans="1:15" ht="15" customHeight="1">
      <c r="A71" s="583">
        <f>A69</f>
        <v>50</v>
      </c>
      <c r="B71" s="585">
        <f>B69</f>
        <v>4</v>
      </c>
      <c r="C71" s="585">
        <f>C69+1</f>
        <v>52</v>
      </c>
      <c r="D71" s="243">
        <f>'[1]594'!D16</f>
        <v>41</v>
      </c>
      <c r="E71" s="579" t="str">
        <f>'[1]594'!E16</f>
        <v>Výstavba dálnice D 27,5/120 (bez mostů a tunelů)</v>
      </c>
      <c r="F71" s="580"/>
      <c r="G71" s="344" t="str">
        <f>'[1]594'!G16</f>
        <v>délka</v>
      </c>
      <c r="H71" s="92" t="str">
        <f>'[1]594'!H16</f>
        <v>m</v>
      </c>
      <c r="I71" s="350">
        <v>13186</v>
      </c>
      <c r="J71" s="346">
        <f aca="true" t="shared" si="8" ref="J71:J102">J69+1</f>
        <v>8022</v>
      </c>
      <c r="K71" s="546" t="s">
        <v>48</v>
      </c>
      <c r="L71" s="547"/>
      <c r="M71" s="548"/>
      <c r="N71" s="590">
        <f>I71*I72</f>
        <v>1582320</v>
      </c>
      <c r="O71" s="40"/>
    </row>
    <row r="72" spans="1:15" ht="15" customHeight="1">
      <c r="A72" s="584"/>
      <c r="B72" s="586"/>
      <c r="C72" s="586"/>
      <c r="D72" s="268">
        <f>'[1]594'!D17</f>
        <v>42</v>
      </c>
      <c r="E72" s="581"/>
      <c r="F72" s="582"/>
      <c r="G72" s="347" t="str">
        <f>'[1]594'!G17</f>
        <v> měrné náklady </v>
      </c>
      <c r="H72" s="271" t="str">
        <f>'[1]594'!H17</f>
        <v>tis.Kč/m</v>
      </c>
      <c r="I72" s="348">
        <v>120</v>
      </c>
      <c r="J72" s="349">
        <f t="shared" si="8"/>
        <v>8052</v>
      </c>
      <c r="K72" s="539" t="s">
        <v>17</v>
      </c>
      <c r="L72" s="540"/>
      <c r="M72" s="541"/>
      <c r="N72" s="590"/>
      <c r="O72" s="40"/>
    </row>
    <row r="73" spans="1:15" ht="15" customHeight="1" hidden="1">
      <c r="A73" s="583">
        <f>A71</f>
        <v>50</v>
      </c>
      <c r="B73" s="585">
        <f>B71</f>
        <v>4</v>
      </c>
      <c r="C73" s="585">
        <f>C71+1</f>
        <v>53</v>
      </c>
      <c r="D73" s="243">
        <f>'[1]594'!D18</f>
        <v>41</v>
      </c>
      <c r="E73" s="579" t="str">
        <f>'[1]594'!E18</f>
        <v>Výstavba dálnice D 28/100 (bez mostů a tunelů) </v>
      </c>
      <c r="F73" s="580"/>
      <c r="G73" s="344" t="str">
        <f>'[1]594'!G18</f>
        <v>délka</v>
      </c>
      <c r="H73" s="92" t="str">
        <f>'[1]594'!H18</f>
        <v>m</v>
      </c>
      <c r="I73" s="350"/>
      <c r="J73" s="346">
        <f t="shared" si="8"/>
        <v>8023</v>
      </c>
      <c r="K73" s="546"/>
      <c r="L73" s="547"/>
      <c r="M73" s="548"/>
      <c r="N73" s="591">
        <f>I73*I74</f>
        <v>0</v>
      </c>
      <c r="O73" s="40"/>
    </row>
    <row r="74" spans="1:15" ht="15" customHeight="1" hidden="1">
      <c r="A74" s="584"/>
      <c r="B74" s="586"/>
      <c r="C74" s="586"/>
      <c r="D74" s="268">
        <f>'[1]594'!D19</f>
        <v>42</v>
      </c>
      <c r="E74" s="581"/>
      <c r="F74" s="582"/>
      <c r="G74" s="347" t="str">
        <f>'[1]594'!G19</f>
        <v> měrné náklady </v>
      </c>
      <c r="H74" s="271" t="str">
        <f>'[1]594'!H19</f>
        <v>tis.Kč/m</v>
      </c>
      <c r="I74" s="348"/>
      <c r="J74" s="349">
        <f t="shared" si="8"/>
        <v>8053</v>
      </c>
      <c r="K74" s="539"/>
      <c r="L74" s="540"/>
      <c r="M74" s="541"/>
      <c r="N74" s="591"/>
      <c r="O74" s="40"/>
    </row>
    <row r="75" spans="1:15" ht="15" customHeight="1" hidden="1">
      <c r="A75" s="583">
        <f>A73</f>
        <v>50</v>
      </c>
      <c r="B75" s="585">
        <f>B73</f>
        <v>4</v>
      </c>
      <c r="C75" s="585">
        <f>C73+1</f>
        <v>54</v>
      </c>
      <c r="D75" s="243">
        <f>'[1]594'!D20</f>
        <v>41</v>
      </c>
      <c r="E75" s="579">
        <f>'[1]594'!E20</f>
        <v>0</v>
      </c>
      <c r="F75" s="580"/>
      <c r="G75" s="344" t="str">
        <f>'[1]594'!G20</f>
        <v>délka</v>
      </c>
      <c r="H75" s="92" t="str">
        <f>'[1]594'!H20</f>
        <v>m</v>
      </c>
      <c r="I75" s="350"/>
      <c r="J75" s="346">
        <f t="shared" si="8"/>
        <v>8024</v>
      </c>
      <c r="K75" s="546"/>
      <c r="L75" s="547"/>
      <c r="M75" s="548"/>
      <c r="N75" s="591">
        <f>I75*I76</f>
        <v>0</v>
      </c>
      <c r="O75" s="40"/>
    </row>
    <row r="76" spans="1:15" ht="15" customHeight="1" hidden="1">
      <c r="A76" s="584"/>
      <c r="B76" s="586"/>
      <c r="C76" s="586"/>
      <c r="D76" s="268">
        <f>'[1]594'!D21</f>
        <v>42</v>
      </c>
      <c r="E76" s="581"/>
      <c r="F76" s="582"/>
      <c r="G76" s="347" t="str">
        <f>'[1]594'!G21</f>
        <v> měrné náklady </v>
      </c>
      <c r="H76" s="271" t="str">
        <f>'[1]594'!H21</f>
        <v>tis.Kč/m</v>
      </c>
      <c r="I76" s="348"/>
      <c r="J76" s="349">
        <f t="shared" si="8"/>
        <v>8054</v>
      </c>
      <c r="K76" s="539"/>
      <c r="L76" s="540"/>
      <c r="M76" s="541"/>
      <c r="N76" s="591"/>
      <c r="O76" s="40"/>
    </row>
    <row r="77" spans="1:15" ht="15" customHeight="1" hidden="1">
      <c r="A77" s="583">
        <f>A75</f>
        <v>50</v>
      </c>
      <c r="B77" s="585">
        <f>B75</f>
        <v>4</v>
      </c>
      <c r="C77" s="585">
        <f>C75+1</f>
        <v>55</v>
      </c>
      <c r="D77" s="243">
        <f>'[1]594'!D22</f>
        <v>41</v>
      </c>
      <c r="E77" s="579">
        <f>'[1]594'!E22</f>
        <v>0</v>
      </c>
      <c r="F77" s="580"/>
      <c r="G77" s="344" t="str">
        <f>'[1]594'!G22</f>
        <v>délka</v>
      </c>
      <c r="H77" s="92" t="str">
        <f>'[1]594'!H22</f>
        <v>m</v>
      </c>
      <c r="I77" s="350"/>
      <c r="J77" s="346">
        <f t="shared" si="8"/>
        <v>8025</v>
      </c>
      <c r="K77" s="546"/>
      <c r="L77" s="547"/>
      <c r="M77" s="548"/>
      <c r="N77" s="591">
        <f>I77*I78</f>
        <v>0</v>
      </c>
      <c r="O77" s="40"/>
    </row>
    <row r="78" spans="1:15" ht="15" customHeight="1" hidden="1">
      <c r="A78" s="584"/>
      <c r="B78" s="586"/>
      <c r="C78" s="586"/>
      <c r="D78" s="268">
        <f>'[1]594'!D23</f>
        <v>42</v>
      </c>
      <c r="E78" s="581"/>
      <c r="F78" s="582"/>
      <c r="G78" s="347" t="str">
        <f>'[1]594'!G23</f>
        <v> měrné náklady </v>
      </c>
      <c r="H78" s="271" t="str">
        <f>'[1]594'!H23</f>
        <v>tis.Kč/m</v>
      </c>
      <c r="I78" s="348"/>
      <c r="J78" s="349">
        <f t="shared" si="8"/>
        <v>8055</v>
      </c>
      <c r="K78" s="539"/>
      <c r="L78" s="540"/>
      <c r="M78" s="541"/>
      <c r="N78" s="591"/>
      <c r="O78" s="40"/>
    </row>
    <row r="79" spans="1:15" ht="15" customHeight="1">
      <c r="A79" s="583">
        <f>A77</f>
        <v>50</v>
      </c>
      <c r="B79" s="585">
        <f>B77</f>
        <v>4</v>
      </c>
      <c r="C79" s="585">
        <f>C77+1</f>
        <v>56</v>
      </c>
      <c r="D79" s="243">
        <f>'[1]594'!D24</f>
        <v>41</v>
      </c>
      <c r="E79" s="579" t="str">
        <f>'[1]594'!E24</f>
        <v>Výstavba dálničních mostů </v>
      </c>
      <c r="F79" s="580"/>
      <c r="G79" s="344" t="str">
        <f>'[1]594'!G24</f>
        <v>délka</v>
      </c>
      <c r="H79" s="92" t="str">
        <f>'[1]594'!H24</f>
        <v>m</v>
      </c>
      <c r="I79" s="350">
        <v>2352</v>
      </c>
      <c r="J79" s="346">
        <f t="shared" si="8"/>
        <v>8026</v>
      </c>
      <c r="K79" s="546" t="s">
        <v>48</v>
      </c>
      <c r="L79" s="547"/>
      <c r="M79" s="548"/>
      <c r="N79" s="591">
        <f>I79*I80</f>
        <v>1775760</v>
      </c>
      <c r="O79" s="40"/>
    </row>
    <row r="80" spans="1:15" ht="15" customHeight="1">
      <c r="A80" s="584"/>
      <c r="B80" s="586"/>
      <c r="C80" s="586"/>
      <c r="D80" s="268">
        <f>'[1]594'!D25</f>
        <v>42</v>
      </c>
      <c r="E80" s="581"/>
      <c r="F80" s="582"/>
      <c r="G80" s="347" t="str">
        <f>'[1]594'!G25</f>
        <v> měrné náklady </v>
      </c>
      <c r="H80" s="271" t="str">
        <f>'[1]594'!H25</f>
        <v>tis.Kč/m</v>
      </c>
      <c r="I80" s="348">
        <v>755</v>
      </c>
      <c r="J80" s="349">
        <f t="shared" si="8"/>
        <v>8056</v>
      </c>
      <c r="K80" s="539" t="s">
        <v>17</v>
      </c>
      <c r="L80" s="540"/>
      <c r="M80" s="541"/>
      <c r="N80" s="591"/>
      <c r="O80" s="40"/>
    </row>
    <row r="81" spans="1:15" ht="15" customHeight="1">
      <c r="A81" s="583">
        <f>A79</f>
        <v>50</v>
      </c>
      <c r="B81" s="585">
        <f>B79</f>
        <v>4</v>
      </c>
      <c r="C81" s="585">
        <f>C79+1</f>
        <v>57</v>
      </c>
      <c r="D81" s="243">
        <f>'[1]594'!D26</f>
        <v>41</v>
      </c>
      <c r="E81" s="579" t="str">
        <f>'[1]594'!E26</f>
        <v>Výstavba dálničních tunelů</v>
      </c>
      <c r="F81" s="580"/>
      <c r="G81" s="344" t="str">
        <f>'[1]594'!G26</f>
        <v>délka</v>
      </c>
      <c r="H81" s="92" t="str">
        <f>'[1]594'!H26</f>
        <v>m</v>
      </c>
      <c r="I81" s="350">
        <v>875</v>
      </c>
      <c r="J81" s="346">
        <f t="shared" si="8"/>
        <v>8027</v>
      </c>
      <c r="K81" s="546" t="s">
        <v>48</v>
      </c>
      <c r="L81" s="547"/>
      <c r="M81" s="548"/>
      <c r="N81" s="591">
        <f>I81*I82</f>
        <v>918750</v>
      </c>
      <c r="O81" s="40"/>
    </row>
    <row r="82" spans="1:15" ht="15" customHeight="1">
      <c r="A82" s="584"/>
      <c r="B82" s="586"/>
      <c r="C82" s="586"/>
      <c r="D82" s="268">
        <f>'[1]594'!D27</f>
        <v>42</v>
      </c>
      <c r="E82" s="581"/>
      <c r="F82" s="582"/>
      <c r="G82" s="347" t="str">
        <f>'[1]594'!G27</f>
        <v> měrné náklady </v>
      </c>
      <c r="H82" s="271" t="str">
        <f>'[1]594'!H27</f>
        <v>tis.Kč/m</v>
      </c>
      <c r="I82" s="348">
        <v>1050</v>
      </c>
      <c r="J82" s="349">
        <f t="shared" si="8"/>
        <v>8057</v>
      </c>
      <c r="K82" s="539" t="s">
        <v>17</v>
      </c>
      <c r="L82" s="540"/>
      <c r="M82" s="541"/>
      <c r="N82" s="591"/>
      <c r="O82" s="40"/>
    </row>
    <row r="83" spans="1:15" ht="15" customHeight="1" hidden="1">
      <c r="A83" s="583">
        <f>A81</f>
        <v>50</v>
      </c>
      <c r="B83" s="585">
        <f>B81</f>
        <v>4</v>
      </c>
      <c r="C83" s="585">
        <f>C81+1</f>
        <v>58</v>
      </c>
      <c r="D83" s="243">
        <f>'[1]594'!D28</f>
        <v>41</v>
      </c>
      <c r="E83" s="579">
        <f>'[1]594'!E28</f>
        <v>0</v>
      </c>
      <c r="F83" s="580"/>
      <c r="G83" s="344" t="str">
        <f>'[1]594'!G28</f>
        <v>délka</v>
      </c>
      <c r="H83" s="92" t="str">
        <f>'[1]594'!H28</f>
        <v>m</v>
      </c>
      <c r="I83" s="350"/>
      <c r="J83" s="346">
        <f t="shared" si="8"/>
        <v>8028</v>
      </c>
      <c r="K83" s="546"/>
      <c r="L83" s="547"/>
      <c r="M83" s="548"/>
      <c r="N83" s="591">
        <f>I83*I84</f>
        <v>0</v>
      </c>
      <c r="O83" s="40"/>
    </row>
    <row r="84" spans="1:15" ht="15" customHeight="1" hidden="1">
      <c r="A84" s="584"/>
      <c r="B84" s="586"/>
      <c r="C84" s="586"/>
      <c r="D84" s="268">
        <f>'[1]594'!D29</f>
        <v>42</v>
      </c>
      <c r="E84" s="581"/>
      <c r="F84" s="582"/>
      <c r="G84" s="347" t="str">
        <f>'[1]594'!G29</f>
        <v> měrné náklady </v>
      </c>
      <c r="H84" s="271" t="str">
        <f>'[1]594'!H29</f>
        <v>tis.Kč/m</v>
      </c>
      <c r="I84" s="348"/>
      <c r="J84" s="349">
        <f t="shared" si="8"/>
        <v>8058</v>
      </c>
      <c r="K84" s="539"/>
      <c r="L84" s="540"/>
      <c r="M84" s="541"/>
      <c r="N84" s="591"/>
      <c r="O84" s="40"/>
    </row>
    <row r="85" spans="1:15" ht="15" customHeight="1" hidden="1">
      <c r="A85" s="583">
        <f>A83</f>
        <v>50</v>
      </c>
      <c r="B85" s="585">
        <f>B83</f>
        <v>4</v>
      </c>
      <c r="C85" s="585">
        <f>C83+1</f>
        <v>59</v>
      </c>
      <c r="D85" s="243">
        <f>'[1]594'!D30</f>
        <v>41</v>
      </c>
      <c r="E85" s="579">
        <f>'[1]594'!E30</f>
        <v>0</v>
      </c>
      <c r="F85" s="580"/>
      <c r="G85" s="344" t="str">
        <f>'[1]594'!G30</f>
        <v>délka</v>
      </c>
      <c r="H85" s="92" t="str">
        <f>'[1]594'!H30</f>
        <v>m</v>
      </c>
      <c r="I85" s="350"/>
      <c r="J85" s="346">
        <f t="shared" si="8"/>
        <v>8029</v>
      </c>
      <c r="K85" s="546"/>
      <c r="L85" s="547"/>
      <c r="M85" s="548"/>
      <c r="N85" s="591">
        <f>I85*I86</f>
        <v>0</v>
      </c>
      <c r="O85" s="40"/>
    </row>
    <row r="86" spans="1:15" ht="15" customHeight="1" hidden="1">
      <c r="A86" s="584"/>
      <c r="B86" s="586"/>
      <c r="C86" s="586"/>
      <c r="D86" s="268">
        <f>'[1]594'!D31</f>
        <v>42</v>
      </c>
      <c r="E86" s="581"/>
      <c r="F86" s="582"/>
      <c r="G86" s="347" t="str">
        <f>'[1]594'!G31</f>
        <v> měrné náklady </v>
      </c>
      <c r="H86" s="271" t="str">
        <f>'[1]594'!H31</f>
        <v>tis.Kč/m</v>
      </c>
      <c r="I86" s="348"/>
      <c r="J86" s="349">
        <f t="shared" si="8"/>
        <v>8059</v>
      </c>
      <c r="K86" s="539"/>
      <c r="L86" s="540"/>
      <c r="M86" s="541"/>
      <c r="N86" s="591"/>
      <c r="O86" s="40"/>
    </row>
    <row r="87" spans="1:15" ht="15" customHeight="1" hidden="1">
      <c r="A87" s="583">
        <f>A85</f>
        <v>50</v>
      </c>
      <c r="B87" s="585">
        <f>B85</f>
        <v>4</v>
      </c>
      <c r="C87" s="585">
        <f>C85+1</f>
        <v>60</v>
      </c>
      <c r="D87" s="243">
        <f>'[1]594'!D32</f>
        <v>41</v>
      </c>
      <c r="E87" s="579">
        <f>'[1]594'!E32</f>
        <v>0</v>
      </c>
      <c r="F87" s="580"/>
      <c r="G87" s="344" t="str">
        <f>'[1]594'!G32</f>
        <v>délka</v>
      </c>
      <c r="H87" s="92" t="str">
        <f>'[1]594'!H32</f>
        <v>m</v>
      </c>
      <c r="I87" s="350"/>
      <c r="J87" s="346">
        <f t="shared" si="8"/>
        <v>8030</v>
      </c>
      <c r="K87" s="546"/>
      <c r="L87" s="547"/>
      <c r="M87" s="548"/>
      <c r="N87" s="591">
        <f>I87*I88</f>
        <v>0</v>
      </c>
      <c r="O87" s="40"/>
    </row>
    <row r="88" spans="1:15" ht="15" customHeight="1" hidden="1">
      <c r="A88" s="584"/>
      <c r="B88" s="586"/>
      <c r="C88" s="586"/>
      <c r="D88" s="268">
        <f>'[1]594'!D33</f>
        <v>42</v>
      </c>
      <c r="E88" s="581"/>
      <c r="F88" s="582"/>
      <c r="G88" s="347" t="str">
        <f>'[1]594'!G33</f>
        <v> měrné náklady </v>
      </c>
      <c r="H88" s="271" t="str">
        <f>'[1]594'!H33</f>
        <v>tis.Kč/m</v>
      </c>
      <c r="I88" s="348"/>
      <c r="J88" s="349">
        <f t="shared" si="8"/>
        <v>8060</v>
      </c>
      <c r="K88" s="539"/>
      <c r="L88" s="540"/>
      <c r="M88" s="541"/>
      <c r="N88" s="591"/>
      <c r="O88" s="40"/>
    </row>
    <row r="89" spans="1:15" ht="15" customHeight="1">
      <c r="A89" s="583">
        <f>A87</f>
        <v>50</v>
      </c>
      <c r="B89" s="585">
        <f>B87</f>
        <v>4</v>
      </c>
      <c r="C89" s="585">
        <f>C87+1</f>
        <v>61</v>
      </c>
      <c r="D89" s="243">
        <f>'[1]594'!D34</f>
        <v>41</v>
      </c>
      <c r="E89" s="579" t="str">
        <f>'[1]594'!E34</f>
        <v>Výstavba silnic ostatních kategorií</v>
      </c>
      <c r="F89" s="580"/>
      <c r="G89" s="344" t="str">
        <f>'[1]594'!G34</f>
        <v>délka</v>
      </c>
      <c r="H89" s="92" t="str">
        <f>'[1]594'!H34</f>
        <v>m</v>
      </c>
      <c r="I89" s="350">
        <v>9675</v>
      </c>
      <c r="J89" s="346">
        <f t="shared" si="8"/>
        <v>8031</v>
      </c>
      <c r="K89" s="546" t="s">
        <v>48</v>
      </c>
      <c r="L89" s="547"/>
      <c r="M89" s="548"/>
      <c r="N89" s="591">
        <f>I89*I90</f>
        <v>309600</v>
      </c>
      <c r="O89" s="40"/>
    </row>
    <row r="90" spans="1:15" ht="15" customHeight="1">
      <c r="A90" s="584"/>
      <c r="B90" s="586"/>
      <c r="C90" s="586"/>
      <c r="D90" s="268">
        <f>'[1]594'!D35</f>
        <v>42</v>
      </c>
      <c r="E90" s="581"/>
      <c r="F90" s="582"/>
      <c r="G90" s="347" t="str">
        <f>'[1]594'!G35</f>
        <v> měrné náklady </v>
      </c>
      <c r="H90" s="271" t="str">
        <f>'[1]594'!H35</f>
        <v>tis.Kč/m</v>
      </c>
      <c r="I90" s="348">
        <v>32</v>
      </c>
      <c r="J90" s="349">
        <f t="shared" si="8"/>
        <v>8061</v>
      </c>
      <c r="K90" s="539" t="s">
        <v>17</v>
      </c>
      <c r="L90" s="540"/>
      <c r="M90" s="541"/>
      <c r="N90" s="591"/>
      <c r="O90" s="40"/>
    </row>
    <row r="91" spans="1:15" ht="15" customHeight="1">
      <c r="A91" s="583">
        <f>A89</f>
        <v>50</v>
      </c>
      <c r="B91" s="585">
        <f>B89</f>
        <v>4</v>
      </c>
      <c r="C91" s="585">
        <f>C89+1</f>
        <v>62</v>
      </c>
      <c r="D91" s="243">
        <f>'[1]594'!D36</f>
        <v>41</v>
      </c>
      <c r="E91" s="579" t="str">
        <f>'[1]594'!E36</f>
        <v>Výstavba silničních mostů</v>
      </c>
      <c r="F91" s="580"/>
      <c r="G91" s="344" t="str">
        <f>'[1]594'!G36</f>
        <v>délka</v>
      </c>
      <c r="H91" s="92" t="str">
        <f>'[1]594'!H36</f>
        <v>m</v>
      </c>
      <c r="I91" s="350">
        <v>541</v>
      </c>
      <c r="J91" s="346">
        <f t="shared" si="8"/>
        <v>8032</v>
      </c>
      <c r="K91" s="546" t="s">
        <v>48</v>
      </c>
      <c r="L91" s="547"/>
      <c r="M91" s="548"/>
      <c r="N91" s="591">
        <f>I91*I92</f>
        <v>135250</v>
      </c>
      <c r="O91" s="40"/>
    </row>
    <row r="92" spans="1:15" ht="15" customHeight="1">
      <c r="A92" s="584"/>
      <c r="B92" s="586"/>
      <c r="C92" s="586"/>
      <c r="D92" s="268">
        <f>'[1]594'!D37</f>
        <v>42</v>
      </c>
      <c r="E92" s="581"/>
      <c r="F92" s="582"/>
      <c r="G92" s="347" t="str">
        <f>'[1]594'!G37</f>
        <v> měrné náklady </v>
      </c>
      <c r="H92" s="271" t="str">
        <f>'[1]594'!H37</f>
        <v>tis.Kč/m</v>
      </c>
      <c r="I92" s="348">
        <v>250</v>
      </c>
      <c r="J92" s="349">
        <f t="shared" si="8"/>
        <v>8062</v>
      </c>
      <c r="K92" s="539" t="s">
        <v>17</v>
      </c>
      <c r="L92" s="540"/>
      <c r="M92" s="541"/>
      <c r="N92" s="591"/>
      <c r="O92" s="40"/>
    </row>
    <row r="93" spans="1:15" ht="15" customHeight="1" hidden="1">
      <c r="A93" s="583">
        <f>A91</f>
        <v>50</v>
      </c>
      <c r="B93" s="585">
        <f>B91</f>
        <v>4</v>
      </c>
      <c r="C93" s="585">
        <f>C91+1</f>
        <v>63</v>
      </c>
      <c r="D93" s="243">
        <f>'[1]594'!D38</f>
        <v>41</v>
      </c>
      <c r="E93" s="579">
        <f>'[1]594'!E38</f>
        <v>0</v>
      </c>
      <c r="F93" s="580"/>
      <c r="G93" s="344" t="str">
        <f>'[1]594'!G38</f>
        <v>délka</v>
      </c>
      <c r="H93" s="92" t="str">
        <f>'[1]594'!H38</f>
        <v>m</v>
      </c>
      <c r="I93" s="350"/>
      <c r="J93" s="346">
        <f t="shared" si="8"/>
        <v>8033</v>
      </c>
      <c r="K93" s="546"/>
      <c r="L93" s="547"/>
      <c r="M93" s="548"/>
      <c r="N93" s="591">
        <f>I93*I94</f>
        <v>0</v>
      </c>
      <c r="O93" s="40"/>
    </row>
    <row r="94" spans="1:15" ht="15" customHeight="1" hidden="1">
      <c r="A94" s="584"/>
      <c r="B94" s="586"/>
      <c r="C94" s="586"/>
      <c r="D94" s="268">
        <f>'[1]594'!D39</f>
        <v>42</v>
      </c>
      <c r="E94" s="581"/>
      <c r="F94" s="582"/>
      <c r="G94" s="347" t="str">
        <f>'[1]594'!G39</f>
        <v> měrné náklady </v>
      </c>
      <c r="H94" s="271" t="str">
        <f>'[1]594'!H39</f>
        <v>tis.Kč/m</v>
      </c>
      <c r="I94" s="348"/>
      <c r="J94" s="349">
        <f t="shared" si="8"/>
        <v>8063</v>
      </c>
      <c r="K94" s="539"/>
      <c r="L94" s="540"/>
      <c r="M94" s="541"/>
      <c r="N94" s="591"/>
      <c r="O94" s="40"/>
    </row>
    <row r="95" spans="1:15" ht="15" customHeight="1" hidden="1">
      <c r="A95" s="583">
        <f>A93</f>
        <v>50</v>
      </c>
      <c r="B95" s="585">
        <f>B93</f>
        <v>4</v>
      </c>
      <c r="C95" s="585">
        <f>C93+1</f>
        <v>64</v>
      </c>
      <c r="D95" s="243">
        <f>'[1]594'!D40</f>
        <v>41</v>
      </c>
      <c r="E95" s="579">
        <f>'[1]594'!E40</f>
        <v>0</v>
      </c>
      <c r="F95" s="580"/>
      <c r="G95" s="344" t="str">
        <f>'[1]594'!G40</f>
        <v>délka</v>
      </c>
      <c r="H95" s="92" t="str">
        <f>'[1]594'!H40</f>
        <v>m</v>
      </c>
      <c r="I95" s="350"/>
      <c r="J95" s="346">
        <f t="shared" si="8"/>
        <v>8034</v>
      </c>
      <c r="K95" s="546"/>
      <c r="L95" s="547"/>
      <c r="M95" s="548"/>
      <c r="N95" s="591">
        <f>I95*I96</f>
        <v>0</v>
      </c>
      <c r="O95" s="40"/>
    </row>
    <row r="96" spans="1:15" ht="15" customHeight="1" hidden="1">
      <c r="A96" s="584"/>
      <c r="B96" s="586"/>
      <c r="C96" s="586"/>
      <c r="D96" s="268">
        <f>'[1]594'!D41</f>
        <v>42</v>
      </c>
      <c r="E96" s="581"/>
      <c r="F96" s="582"/>
      <c r="G96" s="347" t="str">
        <f>'[1]594'!G41</f>
        <v> měrné náklady </v>
      </c>
      <c r="H96" s="271" t="str">
        <f>'[1]594'!H41</f>
        <v>tis.Kč/m</v>
      </c>
      <c r="I96" s="348"/>
      <c r="J96" s="349">
        <f t="shared" si="8"/>
        <v>8064</v>
      </c>
      <c r="K96" s="539"/>
      <c r="L96" s="540"/>
      <c r="M96" s="541"/>
      <c r="N96" s="591"/>
      <c r="O96" s="40"/>
    </row>
    <row r="97" spans="1:15" ht="15" customHeight="1" hidden="1">
      <c r="A97" s="583">
        <f>A95</f>
        <v>50</v>
      </c>
      <c r="B97" s="585">
        <f>B95</f>
        <v>4</v>
      </c>
      <c r="C97" s="585">
        <f>C95+1</f>
        <v>65</v>
      </c>
      <c r="D97" s="243">
        <f>'[1]594'!D42</f>
        <v>41</v>
      </c>
      <c r="E97" s="579">
        <f>'[1]594'!E42</f>
        <v>0</v>
      </c>
      <c r="F97" s="580"/>
      <c r="G97" s="344" t="str">
        <f>'[1]594'!G42</f>
        <v>délka</v>
      </c>
      <c r="H97" s="92" t="str">
        <f>'[1]594'!H42</f>
        <v>m</v>
      </c>
      <c r="I97" s="350"/>
      <c r="J97" s="346">
        <f t="shared" si="8"/>
        <v>8035</v>
      </c>
      <c r="K97" s="546"/>
      <c r="L97" s="547"/>
      <c r="M97" s="548"/>
      <c r="N97" s="591">
        <f>I97*I98</f>
        <v>0</v>
      </c>
      <c r="O97" s="40"/>
    </row>
    <row r="98" spans="1:15" ht="15" customHeight="1" hidden="1">
      <c r="A98" s="584"/>
      <c r="B98" s="586"/>
      <c r="C98" s="586"/>
      <c r="D98" s="268">
        <f>'[1]594'!D43</f>
        <v>42</v>
      </c>
      <c r="E98" s="581"/>
      <c r="F98" s="582"/>
      <c r="G98" s="347" t="str">
        <f>'[1]594'!G43</f>
        <v> měrné náklady </v>
      </c>
      <c r="H98" s="271" t="str">
        <f>'[1]594'!H43</f>
        <v>tis.Kč/m</v>
      </c>
      <c r="I98" s="348"/>
      <c r="J98" s="349">
        <f t="shared" si="8"/>
        <v>8065</v>
      </c>
      <c r="K98" s="539"/>
      <c r="L98" s="540"/>
      <c r="M98" s="541"/>
      <c r="N98" s="591"/>
      <c r="O98" s="40"/>
    </row>
    <row r="99" spans="1:15" ht="15" customHeight="1" hidden="1">
      <c r="A99" s="583">
        <f>A97</f>
        <v>50</v>
      </c>
      <c r="B99" s="585">
        <f>B97</f>
        <v>4</v>
      </c>
      <c r="C99" s="585">
        <f>C97+1</f>
        <v>66</v>
      </c>
      <c r="D99" s="243">
        <f>'[1]594'!D44</f>
        <v>41</v>
      </c>
      <c r="E99" s="579" t="str">
        <f>'[1]594'!E44</f>
        <v>Výstavba SSÚD Nová Ves  - zpevněné plochy</v>
      </c>
      <c r="F99" s="580"/>
      <c r="G99" s="344" t="str">
        <f>'[1]594'!G44</f>
        <v>plocha</v>
      </c>
      <c r="H99" s="92" t="str">
        <f>'[1]594'!H44</f>
        <v>m2</v>
      </c>
      <c r="I99" s="350"/>
      <c r="J99" s="346">
        <f t="shared" si="8"/>
        <v>8036</v>
      </c>
      <c r="K99" s="546"/>
      <c r="L99" s="547"/>
      <c r="M99" s="548"/>
      <c r="N99" s="591">
        <f>I99*I100</f>
        <v>0</v>
      </c>
      <c r="O99" s="40"/>
    </row>
    <row r="100" spans="1:15" ht="15" customHeight="1" hidden="1">
      <c r="A100" s="584"/>
      <c r="B100" s="586"/>
      <c r="C100" s="586"/>
      <c r="D100" s="268">
        <f>'[1]594'!D45</f>
        <v>42</v>
      </c>
      <c r="E100" s="581"/>
      <c r="F100" s="582"/>
      <c r="G100" s="347" t="str">
        <f>'[1]594'!G45</f>
        <v> měrné náklady </v>
      </c>
      <c r="H100" s="271" t="str">
        <f>'[1]594'!H45</f>
        <v>tis.Kč/m2</v>
      </c>
      <c r="I100" s="348"/>
      <c r="J100" s="349">
        <f t="shared" si="8"/>
        <v>8066</v>
      </c>
      <c r="K100" s="539"/>
      <c r="L100" s="540"/>
      <c r="M100" s="541"/>
      <c r="N100" s="591"/>
      <c r="O100" s="40"/>
    </row>
    <row r="101" spans="1:15" ht="15" customHeight="1" hidden="1">
      <c r="A101" s="583">
        <f>A99</f>
        <v>50</v>
      </c>
      <c r="B101" s="585">
        <f>B99</f>
        <v>4</v>
      </c>
      <c r="C101" s="585">
        <f>C99+1</f>
        <v>67</v>
      </c>
      <c r="D101" s="243">
        <f>'[1]594'!D46</f>
        <v>41</v>
      </c>
      <c r="E101" s="579" t="str">
        <f>'[1]594'!E46</f>
        <v>Výstavba SSÚD Nová Ves  - užitné plochy kanceláří</v>
      </c>
      <c r="F101" s="580"/>
      <c r="G101" s="344" t="str">
        <f>'[1]594'!G46</f>
        <v>plocha</v>
      </c>
      <c r="H101" s="92" t="str">
        <f>'[1]594'!H46</f>
        <v>m2</v>
      </c>
      <c r="I101" s="350"/>
      <c r="J101" s="346">
        <f t="shared" si="8"/>
        <v>8037</v>
      </c>
      <c r="K101" s="546"/>
      <c r="L101" s="547"/>
      <c r="M101" s="548"/>
      <c r="N101" s="591">
        <f>I101*I102</f>
        <v>0</v>
      </c>
      <c r="O101" s="40"/>
    </row>
    <row r="102" spans="1:15" ht="15" customHeight="1" hidden="1">
      <c r="A102" s="584"/>
      <c r="B102" s="586"/>
      <c r="C102" s="586"/>
      <c r="D102" s="268">
        <f>'[1]594'!D47</f>
        <v>42</v>
      </c>
      <c r="E102" s="581"/>
      <c r="F102" s="582"/>
      <c r="G102" s="347" t="str">
        <f>'[1]594'!G47</f>
        <v> měrné náklady </v>
      </c>
      <c r="H102" s="271" t="str">
        <f>'[1]594'!H47</f>
        <v>tis.Kč/m2</v>
      </c>
      <c r="I102" s="348"/>
      <c r="J102" s="349">
        <f t="shared" si="8"/>
        <v>8067</v>
      </c>
      <c r="K102" s="539"/>
      <c r="L102" s="540"/>
      <c r="M102" s="541"/>
      <c r="N102" s="591"/>
      <c r="O102" s="40"/>
    </row>
    <row r="103" spans="1:15" ht="15" customHeight="1" hidden="1">
      <c r="A103" s="583">
        <f>A101</f>
        <v>50</v>
      </c>
      <c r="B103" s="585">
        <f>B101</f>
        <v>4</v>
      </c>
      <c r="C103" s="585">
        <f>C101+1</f>
        <v>68</v>
      </c>
      <c r="D103" s="243">
        <f>'[1]594'!D48</f>
        <v>41</v>
      </c>
      <c r="E103" s="579" t="str">
        <f>'[1]594'!E48</f>
        <v>Výstavba SSÚD Nová Ves  - užitné plochy garáží a skladů</v>
      </c>
      <c r="F103" s="580"/>
      <c r="G103" s="344" t="str">
        <f>'[1]594'!G48</f>
        <v>plocha</v>
      </c>
      <c r="H103" s="92" t="str">
        <f>'[1]594'!H48</f>
        <v>m2</v>
      </c>
      <c r="I103" s="350"/>
      <c r="J103" s="346">
        <f aca="true" t="shared" si="9" ref="J103:J128">J101+1</f>
        <v>8038</v>
      </c>
      <c r="K103" s="546"/>
      <c r="L103" s="547"/>
      <c r="M103" s="548"/>
      <c r="N103" s="591">
        <f>I103*I104</f>
        <v>0</v>
      </c>
      <c r="O103" s="40"/>
    </row>
    <row r="104" spans="1:15" ht="15" customHeight="1" hidden="1">
      <c r="A104" s="584"/>
      <c r="B104" s="586"/>
      <c r="C104" s="586"/>
      <c r="D104" s="268">
        <f>'[1]594'!D49</f>
        <v>42</v>
      </c>
      <c r="E104" s="581"/>
      <c r="F104" s="582"/>
      <c r="G104" s="347" t="str">
        <f>'[1]594'!G49</f>
        <v> měrné náklady </v>
      </c>
      <c r="H104" s="271" t="str">
        <f>'[1]594'!H49</f>
        <v>tis.Kč/m2</v>
      </c>
      <c r="I104" s="348"/>
      <c r="J104" s="349">
        <f t="shared" si="9"/>
        <v>8068</v>
      </c>
      <c r="K104" s="539"/>
      <c r="L104" s="540"/>
      <c r="M104" s="541"/>
      <c r="N104" s="591"/>
      <c r="O104" s="40"/>
    </row>
    <row r="105" spans="1:15" ht="15" customHeight="1" hidden="1">
      <c r="A105" s="583">
        <f>A103</f>
        <v>50</v>
      </c>
      <c r="B105" s="585">
        <f>B103</f>
        <v>4</v>
      </c>
      <c r="C105" s="585">
        <f>C103+1</f>
        <v>69</v>
      </c>
      <c r="D105" s="243">
        <f>'[1]594'!D50</f>
        <v>41</v>
      </c>
      <c r="E105" s="579">
        <f>'[1]594'!E50</f>
        <v>0</v>
      </c>
      <c r="F105" s="580"/>
      <c r="G105" s="344" t="str">
        <f>'[1]594'!G50</f>
        <v>plocha</v>
      </c>
      <c r="H105" s="92" t="str">
        <f>'[1]594'!H50</f>
        <v>m2</v>
      </c>
      <c r="I105" s="350"/>
      <c r="J105" s="346">
        <f t="shared" si="9"/>
        <v>8039</v>
      </c>
      <c r="K105" s="546"/>
      <c r="L105" s="547"/>
      <c r="M105" s="548"/>
      <c r="N105" s="591">
        <f>I105*I106</f>
        <v>0</v>
      </c>
      <c r="O105" s="40"/>
    </row>
    <row r="106" spans="1:15" ht="15" customHeight="1" hidden="1">
      <c r="A106" s="584"/>
      <c r="B106" s="586"/>
      <c r="C106" s="586"/>
      <c r="D106" s="268">
        <f>'[1]594'!D51</f>
        <v>42</v>
      </c>
      <c r="E106" s="581"/>
      <c r="F106" s="582"/>
      <c r="G106" s="347" t="str">
        <f>'[1]594'!G51</f>
        <v> měrné náklady </v>
      </c>
      <c r="H106" s="271" t="str">
        <f>'[1]594'!H51</f>
        <v>tis.Kč/m2</v>
      </c>
      <c r="I106" s="348"/>
      <c r="J106" s="349">
        <f t="shared" si="9"/>
        <v>8069</v>
      </c>
      <c r="K106" s="539"/>
      <c r="L106" s="540"/>
      <c r="M106" s="541"/>
      <c r="N106" s="591"/>
      <c r="O106" s="40"/>
    </row>
    <row r="107" spans="1:15" ht="15" customHeight="1" hidden="1">
      <c r="A107" s="583">
        <f>A105</f>
        <v>50</v>
      </c>
      <c r="B107" s="585">
        <f>B105</f>
        <v>4</v>
      </c>
      <c r="C107" s="585">
        <f>C105+1</f>
        <v>70</v>
      </c>
      <c r="D107" s="243">
        <f>'[1]594'!D52</f>
        <v>41</v>
      </c>
      <c r="E107" s="579">
        <f>'[1]594'!E52</f>
        <v>0</v>
      </c>
      <c r="F107" s="580"/>
      <c r="G107" s="344" t="str">
        <f>'[1]594'!G52</f>
        <v>plocha</v>
      </c>
      <c r="H107" s="92" t="str">
        <f>'[1]594'!H52</f>
        <v>m2</v>
      </c>
      <c r="I107" s="350"/>
      <c r="J107" s="346">
        <f t="shared" si="9"/>
        <v>8040</v>
      </c>
      <c r="K107" s="546"/>
      <c r="L107" s="547"/>
      <c r="M107" s="548"/>
      <c r="N107" s="591">
        <f>I107*I108</f>
        <v>0</v>
      </c>
      <c r="O107" s="40"/>
    </row>
    <row r="108" spans="1:15" ht="15" customHeight="1" hidden="1">
      <c r="A108" s="584"/>
      <c r="B108" s="586"/>
      <c r="C108" s="586"/>
      <c r="D108" s="268">
        <f>'[1]594'!D53</f>
        <v>42</v>
      </c>
      <c r="E108" s="581"/>
      <c r="F108" s="582"/>
      <c r="G108" s="347" t="str">
        <f>'[1]594'!G53</f>
        <v> měrné náklady </v>
      </c>
      <c r="H108" s="271" t="str">
        <f>'[1]594'!H53</f>
        <v>tis.Kč/m2</v>
      </c>
      <c r="I108" s="348"/>
      <c r="J108" s="349">
        <f t="shared" si="9"/>
        <v>8070</v>
      </c>
      <c r="K108" s="539"/>
      <c r="L108" s="540"/>
      <c r="M108" s="541"/>
      <c r="N108" s="591"/>
      <c r="O108" s="40"/>
    </row>
    <row r="109" spans="1:15" ht="15" customHeight="1" hidden="1">
      <c r="A109" s="583">
        <f>A107</f>
        <v>50</v>
      </c>
      <c r="B109" s="585">
        <f>B107</f>
        <v>4</v>
      </c>
      <c r="C109" s="585">
        <f>C107+1</f>
        <v>71</v>
      </c>
      <c r="D109" s="243">
        <f>'[1]594'!D54</f>
        <v>41</v>
      </c>
      <c r="E109" s="579">
        <f>'[1]594'!E54</f>
        <v>0</v>
      </c>
      <c r="F109" s="580"/>
      <c r="G109" s="344" t="str">
        <f>'[1]594'!G54</f>
        <v>plocha</v>
      </c>
      <c r="H109" s="92" t="str">
        <f>'[1]594'!H54</f>
        <v>m2</v>
      </c>
      <c r="I109" s="350"/>
      <c r="J109" s="346">
        <f t="shared" si="9"/>
        <v>8041</v>
      </c>
      <c r="K109" s="546"/>
      <c r="L109" s="547"/>
      <c r="M109" s="548"/>
      <c r="N109" s="591">
        <f>I109*I110</f>
        <v>0</v>
      </c>
      <c r="O109" s="40"/>
    </row>
    <row r="110" spans="1:15" ht="15" customHeight="1" hidden="1">
      <c r="A110" s="584"/>
      <c r="B110" s="586"/>
      <c r="C110" s="586"/>
      <c r="D110" s="268">
        <f>'[1]594'!D55</f>
        <v>42</v>
      </c>
      <c r="E110" s="581"/>
      <c r="F110" s="582"/>
      <c r="G110" s="347" t="str">
        <f>'[1]594'!G55</f>
        <v> měrné náklady </v>
      </c>
      <c r="H110" s="271" t="str">
        <f>'[1]594'!H55</f>
        <v>tis.Kč/m2</v>
      </c>
      <c r="I110" s="348"/>
      <c r="J110" s="349">
        <f t="shared" si="9"/>
        <v>8071</v>
      </c>
      <c r="K110" s="539"/>
      <c r="L110" s="540"/>
      <c r="M110" s="541"/>
      <c r="N110" s="591"/>
      <c r="O110" s="40"/>
    </row>
    <row r="111" spans="1:15" ht="15" customHeight="1" hidden="1">
      <c r="A111" s="583">
        <f>A109</f>
        <v>50</v>
      </c>
      <c r="B111" s="585">
        <f>B109</f>
        <v>4</v>
      </c>
      <c r="C111" s="585">
        <f>C109+1</f>
        <v>72</v>
      </c>
      <c r="D111" s="243">
        <f>'[1]594'!D56</f>
        <v>41</v>
      </c>
      <c r="E111" s="579">
        <f>'[1]594'!E56</f>
        <v>0</v>
      </c>
      <c r="F111" s="580"/>
      <c r="G111" s="344" t="str">
        <f>'[1]594'!G56</f>
        <v>plocha</v>
      </c>
      <c r="H111" s="92" t="str">
        <f>'[1]594'!H56</f>
        <v>m2</v>
      </c>
      <c r="I111" s="350"/>
      <c r="J111" s="346">
        <f t="shared" si="9"/>
        <v>8042</v>
      </c>
      <c r="K111" s="546"/>
      <c r="L111" s="547"/>
      <c r="M111" s="548"/>
      <c r="N111" s="591">
        <f>I111*I112</f>
        <v>0</v>
      </c>
      <c r="O111" s="40"/>
    </row>
    <row r="112" spans="1:15" ht="15" customHeight="1" hidden="1">
      <c r="A112" s="584"/>
      <c r="B112" s="586"/>
      <c r="C112" s="586"/>
      <c r="D112" s="268">
        <f>'[1]594'!D57</f>
        <v>42</v>
      </c>
      <c r="E112" s="581"/>
      <c r="F112" s="582"/>
      <c r="G112" s="347" t="str">
        <f>'[1]594'!G57</f>
        <v> měrné náklady </v>
      </c>
      <c r="H112" s="271" t="str">
        <f>'[1]594'!H57</f>
        <v>tis.Kč/m2</v>
      </c>
      <c r="I112" s="348"/>
      <c r="J112" s="349">
        <f t="shared" si="9"/>
        <v>8072</v>
      </c>
      <c r="K112" s="539"/>
      <c r="L112" s="540"/>
      <c r="M112" s="541"/>
      <c r="N112" s="591"/>
      <c r="O112" s="40"/>
    </row>
    <row r="113" spans="1:15" ht="15" customHeight="1" hidden="1">
      <c r="A113" s="583">
        <f>A111</f>
        <v>50</v>
      </c>
      <c r="B113" s="585">
        <f>B111</f>
        <v>4</v>
      </c>
      <c r="C113" s="585">
        <f>C111+1</f>
        <v>73</v>
      </c>
      <c r="D113" s="243">
        <f>'[1]594'!D58</f>
        <v>41</v>
      </c>
      <c r="E113" s="579">
        <f>'[1]594'!E58</f>
        <v>0</v>
      </c>
      <c r="F113" s="580"/>
      <c r="G113" s="344" t="str">
        <f>'[1]594'!G58</f>
        <v>plocha</v>
      </c>
      <c r="H113" s="92" t="str">
        <f>'[1]594'!H58</f>
        <v>m2</v>
      </c>
      <c r="I113" s="350"/>
      <c r="J113" s="346">
        <f t="shared" si="9"/>
        <v>8043</v>
      </c>
      <c r="K113" s="546"/>
      <c r="L113" s="547"/>
      <c r="M113" s="548"/>
      <c r="N113" s="591">
        <f>I113*I114</f>
        <v>0</v>
      </c>
      <c r="O113" s="40"/>
    </row>
    <row r="114" spans="1:15" ht="15" customHeight="1" hidden="1">
      <c r="A114" s="584"/>
      <c r="B114" s="586"/>
      <c r="C114" s="586"/>
      <c r="D114" s="268">
        <f>'[1]594'!D59</f>
        <v>42</v>
      </c>
      <c r="E114" s="581"/>
      <c r="F114" s="582"/>
      <c r="G114" s="347" t="str">
        <f>'[1]594'!G59</f>
        <v> měrné náklady </v>
      </c>
      <c r="H114" s="271" t="str">
        <f>'[1]594'!H59</f>
        <v>tis.Kč/m2</v>
      </c>
      <c r="I114" s="348"/>
      <c r="J114" s="349">
        <f t="shared" si="9"/>
        <v>8073</v>
      </c>
      <c r="K114" s="539"/>
      <c r="L114" s="540"/>
      <c r="M114" s="541"/>
      <c r="N114" s="591"/>
      <c r="O114" s="40"/>
    </row>
    <row r="115" spans="1:15" ht="15" customHeight="1" hidden="1">
      <c r="A115" s="583">
        <f>A113</f>
        <v>50</v>
      </c>
      <c r="B115" s="585">
        <f>B113</f>
        <v>4</v>
      </c>
      <c r="C115" s="585">
        <f>C113+1</f>
        <v>74</v>
      </c>
      <c r="D115" s="243">
        <f>'[1]594'!D60</f>
        <v>41</v>
      </c>
      <c r="E115" s="579">
        <f>'[1]594'!E60</f>
        <v>0</v>
      </c>
      <c r="F115" s="580"/>
      <c r="G115" s="344" t="str">
        <f>'[1]594'!G60</f>
        <v>plocha</v>
      </c>
      <c r="H115" s="92" t="str">
        <f>'[1]594'!H60</f>
        <v>m2</v>
      </c>
      <c r="I115" s="350"/>
      <c r="J115" s="346">
        <f t="shared" si="9"/>
        <v>8044</v>
      </c>
      <c r="K115" s="546"/>
      <c r="L115" s="547"/>
      <c r="M115" s="548"/>
      <c r="N115" s="591">
        <f>I115*I116</f>
        <v>0</v>
      </c>
      <c r="O115" s="40"/>
    </row>
    <row r="116" spans="1:15" ht="15" customHeight="1" hidden="1">
      <c r="A116" s="584"/>
      <c r="B116" s="586"/>
      <c r="C116" s="586"/>
      <c r="D116" s="268">
        <f>'[1]594'!D61</f>
        <v>42</v>
      </c>
      <c r="E116" s="581"/>
      <c r="F116" s="582"/>
      <c r="G116" s="347" t="str">
        <f>'[1]594'!G61</f>
        <v> měrné náklady </v>
      </c>
      <c r="H116" s="271" t="str">
        <f>'[1]594'!H61</f>
        <v>tis.Kč/m2</v>
      </c>
      <c r="I116" s="348"/>
      <c r="J116" s="349">
        <f t="shared" si="9"/>
        <v>8074</v>
      </c>
      <c r="K116" s="539"/>
      <c r="L116" s="540"/>
      <c r="M116" s="541"/>
      <c r="N116" s="591"/>
      <c r="O116" s="40"/>
    </row>
    <row r="117" spans="1:15" ht="15" customHeight="1" hidden="1">
      <c r="A117" s="583">
        <f>A115</f>
        <v>50</v>
      </c>
      <c r="B117" s="585">
        <f>B115</f>
        <v>4</v>
      </c>
      <c r="C117" s="585">
        <f>C115+1</f>
        <v>75</v>
      </c>
      <c r="D117" s="243">
        <f>'[1]594'!D62</f>
        <v>41</v>
      </c>
      <c r="E117" s="579">
        <f>'[1]594'!E62</f>
        <v>0</v>
      </c>
      <c r="F117" s="580"/>
      <c r="G117" s="344" t="str">
        <f>'[1]594'!G62</f>
        <v>plocha</v>
      </c>
      <c r="H117" s="92" t="str">
        <f>'[1]594'!H62</f>
        <v>m2</v>
      </c>
      <c r="I117" s="350"/>
      <c r="J117" s="346">
        <f t="shared" si="9"/>
        <v>8045</v>
      </c>
      <c r="K117" s="546"/>
      <c r="L117" s="547"/>
      <c r="M117" s="548"/>
      <c r="N117" s="591">
        <f>I117*I118</f>
        <v>0</v>
      </c>
      <c r="O117" s="40"/>
    </row>
    <row r="118" spans="1:15" ht="15" customHeight="1" hidden="1">
      <c r="A118" s="584"/>
      <c r="B118" s="586"/>
      <c r="C118" s="586"/>
      <c r="D118" s="268">
        <f>'[1]594'!D63</f>
        <v>42</v>
      </c>
      <c r="E118" s="581"/>
      <c r="F118" s="582"/>
      <c r="G118" s="347" t="str">
        <f>'[1]594'!G63</f>
        <v> měrné náklady </v>
      </c>
      <c r="H118" s="271" t="str">
        <f>'[1]594'!H63</f>
        <v>tis.Kč/m2</v>
      </c>
      <c r="I118" s="348"/>
      <c r="J118" s="349">
        <f t="shared" si="9"/>
        <v>8075</v>
      </c>
      <c r="K118" s="539"/>
      <c r="L118" s="540"/>
      <c r="M118" s="541"/>
      <c r="N118" s="591"/>
      <c r="O118" s="40"/>
    </row>
    <row r="119" spans="1:15" ht="15" customHeight="1">
      <c r="A119" s="583">
        <f>A117</f>
        <v>50</v>
      </c>
      <c r="B119" s="585">
        <f>B117</f>
        <v>4</v>
      </c>
      <c r="C119" s="585">
        <f>C117+1</f>
        <v>76</v>
      </c>
      <c r="D119" s="243">
        <f>'[1]594'!D64</f>
        <v>41</v>
      </c>
      <c r="E119" s="579" t="str">
        <f>'[1]594'!E64</f>
        <v>Výkupy pozemků</v>
      </c>
      <c r="F119" s="580"/>
      <c r="G119" s="344" t="str">
        <f>'[1]594'!G64</f>
        <v>plocha</v>
      </c>
      <c r="H119" s="92" t="str">
        <f>'[1]594'!H64</f>
        <v>m2</v>
      </c>
      <c r="I119" s="350">
        <v>1394242</v>
      </c>
      <c r="J119" s="346">
        <f t="shared" si="9"/>
        <v>8046</v>
      </c>
      <c r="K119" s="546" t="s">
        <v>48</v>
      </c>
      <c r="L119" s="547"/>
      <c r="M119" s="548"/>
      <c r="N119" s="591">
        <f>I119*I120</f>
        <v>271877.19</v>
      </c>
      <c r="O119" s="40"/>
    </row>
    <row r="120" spans="1:15" ht="15" customHeight="1">
      <c r="A120" s="584"/>
      <c r="B120" s="586"/>
      <c r="C120" s="586"/>
      <c r="D120" s="268">
        <f>'[1]594'!D65</f>
        <v>42</v>
      </c>
      <c r="E120" s="581"/>
      <c r="F120" s="582"/>
      <c r="G120" s="347" t="str">
        <f>'[1]594'!G65</f>
        <v> měrné náklady </v>
      </c>
      <c r="H120" s="271" t="str">
        <f>'[1]594'!H65</f>
        <v>tis.Kč/m2</v>
      </c>
      <c r="I120" s="353">
        <v>0.195</v>
      </c>
      <c r="J120" s="349">
        <f t="shared" si="9"/>
        <v>8076</v>
      </c>
      <c r="K120" s="539" t="s">
        <v>17</v>
      </c>
      <c r="L120" s="540"/>
      <c r="M120" s="541"/>
      <c r="N120" s="591"/>
      <c r="O120" s="40"/>
    </row>
    <row r="121" spans="1:15" ht="15" customHeight="1">
      <c r="A121" s="583">
        <f>A119</f>
        <v>50</v>
      </c>
      <c r="B121" s="585">
        <f>B119</f>
        <v>4</v>
      </c>
      <c r="C121" s="585">
        <f>C119+1</f>
        <v>77</v>
      </c>
      <c r="D121" s="243">
        <f>'[1]594'!D66</f>
        <v>41</v>
      </c>
      <c r="E121" s="579" t="str">
        <f>'[1]594'!E66</f>
        <v>Rekultivované plochy</v>
      </c>
      <c r="F121" s="580"/>
      <c r="G121" s="344" t="str">
        <f>'[1]594'!G66</f>
        <v>plocha</v>
      </c>
      <c r="H121" s="92" t="str">
        <f>'[1]594'!H66</f>
        <v>m2</v>
      </c>
      <c r="I121" s="350">
        <v>288976</v>
      </c>
      <c r="J121" s="346">
        <f t="shared" si="9"/>
        <v>8047</v>
      </c>
      <c r="K121" s="546" t="s">
        <v>48</v>
      </c>
      <c r="L121" s="547"/>
      <c r="M121" s="548"/>
      <c r="N121" s="595">
        <f>I121*I122</f>
        <v>8091.328</v>
      </c>
      <c r="O121" s="40"/>
    </row>
    <row r="122" spans="1:15" ht="15" customHeight="1">
      <c r="A122" s="584"/>
      <c r="B122" s="586"/>
      <c r="C122" s="586"/>
      <c r="D122" s="268">
        <f>'[1]594'!D67</f>
        <v>42</v>
      </c>
      <c r="E122" s="581"/>
      <c r="F122" s="582"/>
      <c r="G122" s="347" t="str">
        <f>'[1]594'!G67</f>
        <v> měrné náklady </v>
      </c>
      <c r="H122" s="271" t="str">
        <f>'[1]594'!H67</f>
        <v>tis.Kč/m2</v>
      </c>
      <c r="I122" s="353">
        <v>0.028</v>
      </c>
      <c r="J122" s="349">
        <f t="shared" si="9"/>
        <v>8077</v>
      </c>
      <c r="K122" s="539" t="s">
        <v>17</v>
      </c>
      <c r="L122" s="540"/>
      <c r="M122" s="541"/>
      <c r="N122" s="596"/>
      <c r="O122" s="40"/>
    </row>
    <row r="123" spans="1:15" ht="15" customHeight="1" hidden="1">
      <c r="A123" s="583">
        <f>A121</f>
        <v>50</v>
      </c>
      <c r="B123" s="585">
        <f>B121</f>
        <v>4</v>
      </c>
      <c r="C123" s="585">
        <f>C121+1</f>
        <v>78</v>
      </c>
      <c r="D123" s="243">
        <f>'[1]594'!D68</f>
        <v>41</v>
      </c>
      <c r="E123" s="579">
        <f>'[1]594'!E68</f>
        <v>0</v>
      </c>
      <c r="F123" s="580"/>
      <c r="G123" s="344" t="str">
        <f>'[1]594'!G68</f>
        <v>plocha</v>
      </c>
      <c r="H123" s="92" t="str">
        <f>'[1]594'!H68</f>
        <v>m2</v>
      </c>
      <c r="I123" s="351"/>
      <c r="J123" s="346">
        <f t="shared" si="9"/>
        <v>8048</v>
      </c>
      <c r="K123" s="546"/>
      <c r="L123" s="547"/>
      <c r="M123" s="548"/>
      <c r="N123" s="591">
        <f>I123*I124</f>
        <v>0</v>
      </c>
      <c r="O123" s="40"/>
    </row>
    <row r="124" spans="1:15" ht="15" customHeight="1" hidden="1">
      <c r="A124" s="584"/>
      <c r="B124" s="586"/>
      <c r="C124" s="586"/>
      <c r="D124" s="268">
        <f>'[1]594'!D69</f>
        <v>42</v>
      </c>
      <c r="E124" s="581"/>
      <c r="F124" s="582"/>
      <c r="G124" s="347" t="str">
        <f>'[1]594'!G69</f>
        <v> měrné náklady </v>
      </c>
      <c r="H124" s="271" t="str">
        <f>'[1]594'!H69</f>
        <v>tis.Kč/m2</v>
      </c>
      <c r="I124" s="352"/>
      <c r="J124" s="349">
        <f t="shared" si="9"/>
        <v>8078</v>
      </c>
      <c r="K124" s="539"/>
      <c r="L124" s="540"/>
      <c r="M124" s="541"/>
      <c r="N124" s="591"/>
      <c r="O124" s="40"/>
    </row>
    <row r="125" spans="1:15" ht="15" customHeight="1" hidden="1">
      <c r="A125" s="583">
        <f>A123</f>
        <v>50</v>
      </c>
      <c r="B125" s="585">
        <f>B123</f>
        <v>4</v>
      </c>
      <c r="C125" s="585">
        <f>C123+1</f>
        <v>79</v>
      </c>
      <c r="D125" s="243">
        <f>'[1]594'!D70</f>
        <v>41</v>
      </c>
      <c r="E125" s="579">
        <f>'[1]594'!E70</f>
        <v>0</v>
      </c>
      <c r="F125" s="580"/>
      <c r="G125" s="344" t="str">
        <f>'[1]594'!G70</f>
        <v>plocha</v>
      </c>
      <c r="H125" s="92" t="str">
        <f>'[1]594'!H70</f>
        <v>m2</v>
      </c>
      <c r="I125" s="351"/>
      <c r="J125" s="346">
        <f t="shared" si="9"/>
        <v>8049</v>
      </c>
      <c r="K125" s="546"/>
      <c r="L125" s="547"/>
      <c r="M125" s="548"/>
      <c r="N125" s="591">
        <f>I125*I126</f>
        <v>0</v>
      </c>
      <c r="O125" s="40"/>
    </row>
    <row r="126" spans="1:15" ht="15" customHeight="1" hidden="1">
      <c r="A126" s="584"/>
      <c r="B126" s="586"/>
      <c r="C126" s="586"/>
      <c r="D126" s="268">
        <f>'[1]594'!D71</f>
        <v>42</v>
      </c>
      <c r="E126" s="581"/>
      <c r="F126" s="582"/>
      <c r="G126" s="347" t="str">
        <f>'[1]594'!G71</f>
        <v> měrné náklady </v>
      </c>
      <c r="H126" s="271" t="str">
        <f>'[1]594'!H71</f>
        <v>tis.Kč/m2</v>
      </c>
      <c r="I126" s="352"/>
      <c r="J126" s="349">
        <f t="shared" si="9"/>
        <v>8079</v>
      </c>
      <c r="K126" s="539"/>
      <c r="L126" s="540"/>
      <c r="M126" s="541"/>
      <c r="N126" s="591"/>
      <c r="O126" s="40"/>
    </row>
    <row r="127" spans="1:15" ht="15" customHeight="1" hidden="1">
      <c r="A127" s="583">
        <f>A125</f>
        <v>50</v>
      </c>
      <c r="B127" s="585">
        <f>B125</f>
        <v>4</v>
      </c>
      <c r="C127" s="585">
        <f>C125+1</f>
        <v>80</v>
      </c>
      <c r="D127" s="243">
        <f>'[1]594'!D72</f>
        <v>41</v>
      </c>
      <c r="E127" s="579"/>
      <c r="F127" s="580"/>
      <c r="G127" s="344" t="str">
        <f>'[1]594'!G72</f>
        <v>plocha</v>
      </c>
      <c r="H127" s="92" t="str">
        <f>'[1]594'!H72</f>
        <v>m2</v>
      </c>
      <c r="I127" s="351"/>
      <c r="J127" s="346">
        <f t="shared" si="9"/>
        <v>8050</v>
      </c>
      <c r="K127" s="546"/>
      <c r="L127" s="547"/>
      <c r="M127" s="548"/>
      <c r="N127" s="591">
        <f>I127*I128</f>
        <v>0</v>
      </c>
      <c r="O127" s="40"/>
    </row>
    <row r="128" spans="1:15" ht="15" customHeight="1" hidden="1" thickBot="1">
      <c r="A128" s="584"/>
      <c r="B128" s="586"/>
      <c r="C128" s="586"/>
      <c r="D128" s="268">
        <f>'[1]594'!D73</f>
        <v>42</v>
      </c>
      <c r="E128" s="581"/>
      <c r="F128" s="582"/>
      <c r="G128" s="347" t="str">
        <f>'[1]594'!G73</f>
        <v> měrné náklady </v>
      </c>
      <c r="H128" s="271" t="str">
        <f>'[1]594'!H73</f>
        <v>tis.Kč/m2</v>
      </c>
      <c r="I128" s="354"/>
      <c r="J128" s="349">
        <f t="shared" si="9"/>
        <v>8080</v>
      </c>
      <c r="K128" s="539"/>
      <c r="L128" s="540"/>
      <c r="M128" s="541"/>
      <c r="N128" s="591"/>
      <c r="O128" s="40"/>
    </row>
    <row r="129" spans="1:15" ht="15" customHeight="1">
      <c r="A129" s="355"/>
      <c r="B129" s="355"/>
      <c r="C129" s="355"/>
      <c r="D129" s="356"/>
      <c r="E129" s="357"/>
      <c r="F129" s="357"/>
      <c r="G129" s="358"/>
      <c r="H129" s="359"/>
      <c r="I129" s="360"/>
      <c r="J129" s="361"/>
      <c r="K129" s="362"/>
      <c r="L129" s="362"/>
      <c r="M129" s="362"/>
      <c r="N129" s="363"/>
      <c r="O129" s="40"/>
    </row>
    <row r="130" spans="1:15" ht="15" customHeight="1" hidden="1" thickTop="1">
      <c r="A130" s="364">
        <f>A127</f>
        <v>50</v>
      </c>
      <c r="B130" s="365">
        <f>B127</f>
        <v>4</v>
      </c>
      <c r="C130" s="365">
        <f>C127+1</f>
        <v>81</v>
      </c>
      <c r="D130" s="243"/>
      <c r="E130" s="107"/>
      <c r="F130" s="366"/>
      <c r="G130" s="367"/>
      <c r="H130" s="368" t="s">
        <v>95</v>
      </c>
      <c r="I130" s="369"/>
      <c r="J130" s="370">
        <f>J128+1</f>
        <v>8081</v>
      </c>
      <c r="K130" s="587"/>
      <c r="L130" s="588"/>
      <c r="M130" s="589"/>
      <c r="N130" s="371">
        <f aca="true" t="shared" si="10" ref="N130:N148">5*I130</f>
        <v>0</v>
      </c>
      <c r="O130" s="40"/>
    </row>
    <row r="131" spans="1:15" ht="15" customHeight="1" hidden="1">
      <c r="A131" s="372">
        <f aca="true" t="shared" si="11" ref="A131:A144">A130</f>
        <v>50</v>
      </c>
      <c r="B131" s="373">
        <f aca="true" t="shared" si="12" ref="B131:B144">B130</f>
        <v>4</v>
      </c>
      <c r="C131" s="373">
        <f aca="true" t="shared" si="13" ref="C131:C148">C130+1</f>
        <v>82</v>
      </c>
      <c r="D131" s="253"/>
      <c r="E131" s="107"/>
      <c r="F131" s="107"/>
      <c r="G131" s="58"/>
      <c r="H131" s="374" t="s">
        <v>95</v>
      </c>
      <c r="I131" s="375"/>
      <c r="J131" s="376">
        <f aca="true" t="shared" si="14" ref="J131:J148">J130+1</f>
        <v>8082</v>
      </c>
      <c r="K131" s="530"/>
      <c r="L131" s="531"/>
      <c r="M131" s="532"/>
      <c r="N131" s="371">
        <f t="shared" si="10"/>
        <v>0</v>
      </c>
      <c r="O131" s="40"/>
    </row>
    <row r="132" spans="1:15" ht="15" customHeight="1" hidden="1">
      <c r="A132" s="372">
        <f t="shared" si="11"/>
        <v>50</v>
      </c>
      <c r="B132" s="373">
        <f t="shared" si="12"/>
        <v>4</v>
      </c>
      <c r="C132" s="373">
        <f t="shared" si="13"/>
        <v>83</v>
      </c>
      <c r="D132" s="253"/>
      <c r="E132" s="107"/>
      <c r="F132" s="107"/>
      <c r="G132" s="58"/>
      <c r="H132" s="374" t="s">
        <v>95</v>
      </c>
      <c r="I132" s="375"/>
      <c r="J132" s="377">
        <f t="shared" si="14"/>
        <v>8083</v>
      </c>
      <c r="K132" s="530"/>
      <c r="L132" s="531"/>
      <c r="M132" s="532"/>
      <c r="N132" s="371">
        <f t="shared" si="10"/>
        <v>0</v>
      </c>
      <c r="O132" s="40"/>
    </row>
    <row r="133" spans="1:15" ht="15" customHeight="1" hidden="1">
      <c r="A133" s="372">
        <f t="shared" si="11"/>
        <v>50</v>
      </c>
      <c r="B133" s="373">
        <f t="shared" si="12"/>
        <v>4</v>
      </c>
      <c r="C133" s="373">
        <f t="shared" si="13"/>
        <v>84</v>
      </c>
      <c r="D133" s="253"/>
      <c r="E133" s="107"/>
      <c r="F133" s="107"/>
      <c r="G133" s="58"/>
      <c r="H133" s="374" t="s">
        <v>95</v>
      </c>
      <c r="I133" s="375"/>
      <c r="J133" s="377">
        <f t="shared" si="14"/>
        <v>8084</v>
      </c>
      <c r="K133" s="530"/>
      <c r="L133" s="531"/>
      <c r="M133" s="532"/>
      <c r="N133" s="371">
        <f t="shared" si="10"/>
        <v>0</v>
      </c>
      <c r="O133" s="40"/>
    </row>
    <row r="134" spans="1:15" ht="15" customHeight="1" hidden="1">
      <c r="A134" s="372">
        <f t="shared" si="11"/>
        <v>50</v>
      </c>
      <c r="B134" s="373">
        <f t="shared" si="12"/>
        <v>4</v>
      </c>
      <c r="C134" s="373">
        <f t="shared" si="13"/>
        <v>85</v>
      </c>
      <c r="D134" s="253"/>
      <c r="E134" s="107"/>
      <c r="F134" s="107"/>
      <c r="G134" s="58"/>
      <c r="H134" s="374" t="s">
        <v>95</v>
      </c>
      <c r="I134" s="375"/>
      <c r="J134" s="377">
        <f t="shared" si="14"/>
        <v>8085</v>
      </c>
      <c r="K134" s="530"/>
      <c r="L134" s="531"/>
      <c r="M134" s="532"/>
      <c r="N134" s="371">
        <f t="shared" si="10"/>
        <v>0</v>
      </c>
      <c r="O134" s="40"/>
    </row>
    <row r="135" spans="1:15" ht="15" customHeight="1" hidden="1">
      <c r="A135" s="372">
        <f t="shared" si="11"/>
        <v>50</v>
      </c>
      <c r="B135" s="373">
        <f t="shared" si="12"/>
        <v>4</v>
      </c>
      <c r="C135" s="373">
        <f t="shared" si="13"/>
        <v>86</v>
      </c>
      <c r="D135" s="253"/>
      <c r="E135" s="107"/>
      <c r="F135" s="107"/>
      <c r="G135" s="58"/>
      <c r="H135" s="374" t="s">
        <v>95</v>
      </c>
      <c r="I135" s="375"/>
      <c r="J135" s="377">
        <f t="shared" si="14"/>
        <v>8086</v>
      </c>
      <c r="K135" s="530"/>
      <c r="L135" s="531"/>
      <c r="M135" s="532"/>
      <c r="N135" s="371">
        <f t="shared" si="10"/>
        <v>0</v>
      </c>
      <c r="O135" s="40"/>
    </row>
    <row r="136" spans="1:15" ht="15" customHeight="1" hidden="1">
      <c r="A136" s="372">
        <f t="shared" si="11"/>
        <v>50</v>
      </c>
      <c r="B136" s="373">
        <f t="shared" si="12"/>
        <v>4</v>
      </c>
      <c r="C136" s="373">
        <f t="shared" si="13"/>
        <v>87</v>
      </c>
      <c r="D136" s="253"/>
      <c r="E136" s="107"/>
      <c r="F136" s="107"/>
      <c r="G136" s="58"/>
      <c r="H136" s="374" t="s">
        <v>95</v>
      </c>
      <c r="I136" s="375"/>
      <c r="J136" s="377">
        <f t="shared" si="14"/>
        <v>8087</v>
      </c>
      <c r="K136" s="530"/>
      <c r="L136" s="531"/>
      <c r="M136" s="532"/>
      <c r="N136" s="371">
        <f t="shared" si="10"/>
        <v>0</v>
      </c>
      <c r="O136" s="40"/>
    </row>
    <row r="137" spans="1:15" ht="15" customHeight="1" hidden="1">
      <c r="A137" s="372">
        <f t="shared" si="11"/>
        <v>50</v>
      </c>
      <c r="B137" s="373">
        <f t="shared" si="12"/>
        <v>4</v>
      </c>
      <c r="C137" s="373">
        <f t="shared" si="13"/>
        <v>88</v>
      </c>
      <c r="D137" s="253"/>
      <c r="E137" s="107"/>
      <c r="F137" s="107"/>
      <c r="G137" s="58"/>
      <c r="H137" s="374" t="s">
        <v>95</v>
      </c>
      <c r="I137" s="375"/>
      <c r="J137" s="377">
        <f t="shared" si="14"/>
        <v>8088</v>
      </c>
      <c r="K137" s="530"/>
      <c r="L137" s="531"/>
      <c r="M137" s="532"/>
      <c r="N137" s="371">
        <f t="shared" si="10"/>
        <v>0</v>
      </c>
      <c r="O137" s="40"/>
    </row>
    <row r="138" spans="1:15" ht="15" customHeight="1" hidden="1">
      <c r="A138" s="372">
        <f t="shared" si="11"/>
        <v>50</v>
      </c>
      <c r="B138" s="373">
        <f t="shared" si="12"/>
        <v>4</v>
      </c>
      <c r="C138" s="373">
        <f t="shared" si="13"/>
        <v>89</v>
      </c>
      <c r="D138" s="253"/>
      <c r="E138" s="107"/>
      <c r="F138" s="107"/>
      <c r="G138" s="58"/>
      <c r="H138" s="374" t="s">
        <v>95</v>
      </c>
      <c r="I138" s="375"/>
      <c r="J138" s="377">
        <f t="shared" si="14"/>
        <v>8089</v>
      </c>
      <c r="K138" s="530"/>
      <c r="L138" s="531"/>
      <c r="M138" s="532"/>
      <c r="N138" s="371">
        <f t="shared" si="10"/>
        <v>0</v>
      </c>
      <c r="O138" s="40"/>
    </row>
    <row r="139" spans="1:15" ht="15" customHeight="1" hidden="1">
      <c r="A139" s="372">
        <f t="shared" si="11"/>
        <v>50</v>
      </c>
      <c r="B139" s="373">
        <f t="shared" si="12"/>
        <v>4</v>
      </c>
      <c r="C139" s="373">
        <f t="shared" si="13"/>
        <v>90</v>
      </c>
      <c r="D139" s="253"/>
      <c r="E139" s="107"/>
      <c r="F139" s="107"/>
      <c r="G139" s="58"/>
      <c r="H139" s="374" t="s">
        <v>95</v>
      </c>
      <c r="I139" s="375"/>
      <c r="J139" s="377">
        <f t="shared" si="14"/>
        <v>8090</v>
      </c>
      <c r="K139" s="530"/>
      <c r="L139" s="531"/>
      <c r="M139" s="532"/>
      <c r="N139" s="371">
        <f t="shared" si="10"/>
        <v>0</v>
      </c>
      <c r="O139" s="40"/>
    </row>
    <row r="140" spans="1:15" ht="15" customHeight="1" hidden="1">
      <c r="A140" s="372">
        <f t="shared" si="11"/>
        <v>50</v>
      </c>
      <c r="B140" s="373">
        <f t="shared" si="12"/>
        <v>4</v>
      </c>
      <c r="C140" s="373">
        <f t="shared" si="13"/>
        <v>91</v>
      </c>
      <c r="D140" s="253"/>
      <c r="E140" s="107"/>
      <c r="F140" s="107"/>
      <c r="G140" s="58"/>
      <c r="H140" s="374" t="s">
        <v>95</v>
      </c>
      <c r="I140" s="375"/>
      <c r="J140" s="377">
        <f t="shared" si="14"/>
        <v>8091</v>
      </c>
      <c r="K140" s="530"/>
      <c r="L140" s="531"/>
      <c r="M140" s="532"/>
      <c r="N140" s="371">
        <f t="shared" si="10"/>
        <v>0</v>
      </c>
      <c r="O140" s="40"/>
    </row>
    <row r="141" spans="1:15" ht="15" customHeight="1" hidden="1">
      <c r="A141" s="372">
        <f t="shared" si="11"/>
        <v>50</v>
      </c>
      <c r="B141" s="373">
        <f t="shared" si="12"/>
        <v>4</v>
      </c>
      <c r="C141" s="373">
        <f t="shared" si="13"/>
        <v>92</v>
      </c>
      <c r="D141" s="253"/>
      <c r="E141" s="107"/>
      <c r="F141" s="107"/>
      <c r="G141" s="58"/>
      <c r="H141" s="374" t="s">
        <v>95</v>
      </c>
      <c r="I141" s="375"/>
      <c r="J141" s="377">
        <f t="shared" si="14"/>
        <v>8092</v>
      </c>
      <c r="K141" s="530"/>
      <c r="L141" s="531"/>
      <c r="M141" s="532"/>
      <c r="N141" s="371">
        <f t="shared" si="10"/>
        <v>0</v>
      </c>
      <c r="O141" s="40"/>
    </row>
    <row r="142" spans="1:15" ht="15" customHeight="1" hidden="1">
      <c r="A142" s="372">
        <f t="shared" si="11"/>
        <v>50</v>
      </c>
      <c r="B142" s="373">
        <f t="shared" si="12"/>
        <v>4</v>
      </c>
      <c r="C142" s="373">
        <f t="shared" si="13"/>
        <v>93</v>
      </c>
      <c r="D142" s="253"/>
      <c r="E142" s="107"/>
      <c r="F142" s="107"/>
      <c r="G142" s="58"/>
      <c r="H142" s="374" t="s">
        <v>95</v>
      </c>
      <c r="I142" s="375"/>
      <c r="J142" s="377">
        <f t="shared" si="14"/>
        <v>8093</v>
      </c>
      <c r="K142" s="530"/>
      <c r="L142" s="531"/>
      <c r="M142" s="532"/>
      <c r="N142" s="371">
        <f t="shared" si="10"/>
        <v>0</v>
      </c>
      <c r="O142" s="40"/>
    </row>
    <row r="143" spans="1:15" ht="15" customHeight="1" hidden="1">
      <c r="A143" s="372">
        <f t="shared" si="11"/>
        <v>50</v>
      </c>
      <c r="B143" s="373">
        <f t="shared" si="12"/>
        <v>4</v>
      </c>
      <c r="C143" s="373">
        <f t="shared" si="13"/>
        <v>94</v>
      </c>
      <c r="D143" s="253"/>
      <c r="E143" s="107"/>
      <c r="F143" s="107"/>
      <c r="G143" s="58"/>
      <c r="H143" s="374" t="s">
        <v>95</v>
      </c>
      <c r="I143" s="375"/>
      <c r="J143" s="377">
        <f t="shared" si="14"/>
        <v>8094</v>
      </c>
      <c r="K143" s="530"/>
      <c r="L143" s="531"/>
      <c r="M143" s="532"/>
      <c r="N143" s="371">
        <f t="shared" si="10"/>
        <v>0</v>
      </c>
      <c r="O143" s="40"/>
    </row>
    <row r="144" spans="1:15" ht="15" customHeight="1" hidden="1">
      <c r="A144" s="372">
        <f t="shared" si="11"/>
        <v>50</v>
      </c>
      <c r="B144" s="373">
        <f t="shared" si="12"/>
        <v>4</v>
      </c>
      <c r="C144" s="373">
        <f t="shared" si="13"/>
        <v>95</v>
      </c>
      <c r="D144" s="253"/>
      <c r="E144" s="107"/>
      <c r="F144" s="107"/>
      <c r="G144" s="58"/>
      <c r="H144" s="374" t="s">
        <v>95</v>
      </c>
      <c r="I144" s="375"/>
      <c r="J144" s="377">
        <f t="shared" si="14"/>
        <v>8095</v>
      </c>
      <c r="K144" s="530"/>
      <c r="L144" s="531"/>
      <c r="M144" s="532"/>
      <c r="N144" s="371">
        <f t="shared" si="10"/>
        <v>0</v>
      </c>
      <c r="O144" s="40"/>
    </row>
    <row r="145" spans="1:15" ht="15" customHeight="1" hidden="1">
      <c r="A145" s="372">
        <f>A134</f>
        <v>50</v>
      </c>
      <c r="B145" s="373">
        <f>B134</f>
        <v>4</v>
      </c>
      <c r="C145" s="373">
        <f t="shared" si="13"/>
        <v>96</v>
      </c>
      <c r="D145" s="253"/>
      <c r="E145" s="107"/>
      <c r="F145" s="107"/>
      <c r="G145" s="58"/>
      <c r="H145" s="374" t="s">
        <v>95</v>
      </c>
      <c r="I145" s="375"/>
      <c r="J145" s="377">
        <f t="shared" si="14"/>
        <v>8096</v>
      </c>
      <c r="K145" s="530"/>
      <c r="L145" s="531"/>
      <c r="M145" s="532"/>
      <c r="N145" s="371">
        <f t="shared" si="10"/>
        <v>0</v>
      </c>
      <c r="O145" s="40"/>
    </row>
    <row r="146" spans="1:15" ht="15" customHeight="1" hidden="1">
      <c r="A146" s="372">
        <f aca="true" t="shared" si="15" ref="A146:B148">A145</f>
        <v>50</v>
      </c>
      <c r="B146" s="373">
        <f t="shared" si="15"/>
        <v>4</v>
      </c>
      <c r="C146" s="373">
        <f t="shared" si="13"/>
        <v>97</v>
      </c>
      <c r="D146" s="253"/>
      <c r="E146" s="107"/>
      <c r="F146" s="107"/>
      <c r="G146" s="58"/>
      <c r="H146" s="374" t="s">
        <v>95</v>
      </c>
      <c r="I146" s="375"/>
      <c r="J146" s="377">
        <f t="shared" si="14"/>
        <v>8097</v>
      </c>
      <c r="K146" s="530"/>
      <c r="L146" s="531"/>
      <c r="M146" s="532"/>
      <c r="N146" s="371">
        <f t="shared" si="10"/>
        <v>0</v>
      </c>
      <c r="O146" s="40"/>
    </row>
    <row r="147" spans="1:15" ht="15" customHeight="1" hidden="1">
      <c r="A147" s="372">
        <f t="shared" si="15"/>
        <v>50</v>
      </c>
      <c r="B147" s="373">
        <f t="shared" si="15"/>
        <v>4</v>
      </c>
      <c r="C147" s="373">
        <f t="shared" si="13"/>
        <v>98</v>
      </c>
      <c r="D147" s="253"/>
      <c r="E147" s="107"/>
      <c r="F147" s="107"/>
      <c r="G147" s="58"/>
      <c r="H147" s="374" t="s">
        <v>95</v>
      </c>
      <c r="I147" s="375"/>
      <c r="J147" s="377">
        <f t="shared" si="14"/>
        <v>8098</v>
      </c>
      <c r="K147" s="530"/>
      <c r="L147" s="531"/>
      <c r="M147" s="532"/>
      <c r="N147" s="371">
        <f t="shared" si="10"/>
        <v>0</v>
      </c>
      <c r="O147" s="40"/>
    </row>
    <row r="148" spans="1:15" ht="15" customHeight="1" hidden="1" thickBot="1">
      <c r="A148" s="378">
        <f t="shared" si="15"/>
        <v>50</v>
      </c>
      <c r="B148" s="379">
        <f t="shared" si="15"/>
        <v>4</v>
      </c>
      <c r="C148" s="379">
        <f t="shared" si="13"/>
        <v>99</v>
      </c>
      <c r="D148" s="268"/>
      <c r="E148" s="380"/>
      <c r="F148" s="381"/>
      <c r="G148" s="74"/>
      <c r="H148" s="382" t="s">
        <v>95</v>
      </c>
      <c r="I148" s="411"/>
      <c r="J148" s="383">
        <f t="shared" si="14"/>
        <v>8099</v>
      </c>
      <c r="K148" s="533"/>
      <c r="L148" s="534"/>
      <c r="M148" s="535"/>
      <c r="N148" s="371">
        <f t="shared" si="10"/>
        <v>0</v>
      </c>
      <c r="O148" s="40"/>
    </row>
    <row r="149" spans="1:15" ht="6.75" customHeight="1">
      <c r="A149" s="133"/>
      <c r="B149" s="177"/>
      <c r="C149" s="177"/>
      <c r="D149" s="177"/>
      <c r="E149" s="129"/>
      <c r="F149" s="129"/>
      <c r="G149" s="13"/>
      <c r="H149" s="13"/>
      <c r="I149" s="412"/>
      <c r="J149" s="190"/>
      <c r="K149" s="190"/>
      <c r="L149" s="190"/>
      <c r="M149" s="190"/>
      <c r="N149" s="384"/>
      <c r="O149" s="40"/>
    </row>
    <row r="150" spans="1:14" ht="15" customHeight="1">
      <c r="A150" s="385" t="s">
        <v>96</v>
      </c>
      <c r="B150" s="386"/>
      <c r="C150" s="386"/>
      <c r="D150" s="386"/>
      <c r="E150" s="386" t="s">
        <v>97</v>
      </c>
      <c r="F150" s="387"/>
      <c r="G150" s="387"/>
      <c r="H150" s="387"/>
      <c r="I150" s="387"/>
      <c r="J150" s="387"/>
      <c r="K150" s="387"/>
      <c r="L150" s="387"/>
      <c r="M150" s="388"/>
      <c r="N150" s="61">
        <f>SUM(N69:N148)</f>
        <v>5001648.518</v>
      </c>
    </row>
    <row r="151" spans="1:14" ht="15" customHeight="1">
      <c r="A151" s="389"/>
      <c r="B151" s="199"/>
      <c r="C151" s="199"/>
      <c r="D151" s="199"/>
      <c r="E151" s="199" t="s">
        <v>98</v>
      </c>
      <c r="F151" s="390"/>
      <c r="G151" s="390"/>
      <c r="H151" s="390"/>
      <c r="I151" s="390"/>
      <c r="J151" s="390"/>
      <c r="K151" s="390"/>
      <c r="L151" s="390"/>
      <c r="M151" s="391"/>
      <c r="N151" s="392">
        <f>N150/1000/'49'!Q37</f>
        <v>0.6595546833255708</v>
      </c>
    </row>
    <row r="152" spans="1:14" ht="15" customHeight="1">
      <c r="A152" s="193"/>
      <c r="B152" s="393"/>
      <c r="C152" s="393"/>
      <c r="D152" s="393"/>
      <c r="E152" s="394"/>
      <c r="F152" s="394"/>
      <c r="G152" s="394"/>
      <c r="H152" s="394"/>
      <c r="I152" s="394"/>
      <c r="J152" s="394"/>
      <c r="K152" s="394"/>
      <c r="L152" s="394"/>
      <c r="M152" s="395"/>
      <c r="N152" s="392">
        <f>N150/1000/'49'!$J$37</f>
        <v>0.1527686084446843</v>
      </c>
    </row>
    <row r="153" spans="1:14" ht="15" customHeight="1">
      <c r="A153" s="199"/>
      <c r="B153" s="199"/>
      <c r="C153" s="199"/>
      <c r="D153" s="199"/>
      <c r="E153" s="390"/>
      <c r="F153" s="390"/>
      <c r="G153" s="390"/>
      <c r="H153" s="390"/>
      <c r="I153" s="390"/>
      <c r="J153" s="390"/>
      <c r="K153" s="390"/>
      <c r="L153" s="390"/>
      <c r="M153" s="390"/>
      <c r="N153" s="392"/>
    </row>
    <row r="154" spans="1:14" ht="12.7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</row>
    <row r="237" ht="12.75"/>
    <row r="238" ht="12.75"/>
    <row r="239" ht="12.75"/>
    <row r="240" ht="12.75"/>
    <row r="242" ht="12.75"/>
  </sheetData>
  <mergeCells count="290">
    <mergeCell ref="E63:G63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  <mergeCell ref="N115:N116"/>
    <mergeCell ref="N101:N102"/>
    <mergeCell ref="N103:N104"/>
    <mergeCell ref="N105:N106"/>
    <mergeCell ref="N107:N108"/>
    <mergeCell ref="N93:N94"/>
    <mergeCell ref="N95:N96"/>
    <mergeCell ref="N97:N98"/>
    <mergeCell ref="N99:N100"/>
    <mergeCell ref="N85:N86"/>
    <mergeCell ref="N87:N88"/>
    <mergeCell ref="N89:N90"/>
    <mergeCell ref="N91:N92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K103:M103"/>
    <mergeCell ref="K104:M104"/>
    <mergeCell ref="K105:M105"/>
    <mergeCell ref="K106:M106"/>
    <mergeCell ref="K107:M107"/>
    <mergeCell ref="K108:M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E71:F72"/>
    <mergeCell ref="A73:A74"/>
    <mergeCell ref="B73:B74"/>
    <mergeCell ref="C73:C74"/>
    <mergeCell ref="E73:F74"/>
    <mergeCell ref="A69:A70"/>
    <mergeCell ref="B69:B70"/>
    <mergeCell ref="C69:C70"/>
    <mergeCell ref="A71:A72"/>
    <mergeCell ref="B71:B72"/>
    <mergeCell ref="C71:C72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A11:D11"/>
    <mergeCell ref="K31:M31"/>
    <mergeCell ref="K32:M32"/>
    <mergeCell ref="K33:M33"/>
    <mergeCell ref="K20:M20"/>
    <mergeCell ref="K21:M21"/>
    <mergeCell ref="K22:M22"/>
    <mergeCell ref="K23:M23"/>
    <mergeCell ref="J11:M11"/>
    <mergeCell ref="K28:M28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29:M29"/>
    <mergeCell ref="K17:M17"/>
    <mergeCell ref="K18:M18"/>
    <mergeCell ref="K19:M19"/>
    <mergeCell ref="K24:M24"/>
    <mergeCell ref="K25:M25"/>
    <mergeCell ref="K148:M148"/>
    <mergeCell ref="K146:M146"/>
    <mergeCell ref="K147:M147"/>
    <mergeCell ref="K134:M134"/>
    <mergeCell ref="K145:M145"/>
    <mergeCell ref="K135:M135"/>
    <mergeCell ref="K136:M136"/>
    <mergeCell ref="K137:M137"/>
    <mergeCell ref="K138:M138"/>
    <mergeCell ref="K139:M139"/>
    <mergeCell ref="K127:M127"/>
    <mergeCell ref="K128:M128"/>
    <mergeCell ref="K123:M123"/>
    <mergeCell ref="K124:M124"/>
    <mergeCell ref="K121:M121"/>
    <mergeCell ref="K122:M122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A13:D13"/>
    <mergeCell ref="A15:D15"/>
    <mergeCell ref="A54:D54"/>
    <mergeCell ref="A56:D56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82:M82"/>
    <mergeCell ref="K83:M83"/>
    <mergeCell ref="K84:M84"/>
    <mergeCell ref="K85:M85"/>
    <mergeCell ref="K100:M100"/>
    <mergeCell ref="K101:M101"/>
    <mergeCell ref="K95:M95"/>
    <mergeCell ref="K96:M96"/>
    <mergeCell ref="K97:M97"/>
    <mergeCell ref="K98:M98"/>
    <mergeCell ref="K86:M86"/>
    <mergeCell ref="K87:M87"/>
    <mergeCell ref="K88:M88"/>
    <mergeCell ref="K89:M89"/>
    <mergeCell ref="A9:D9"/>
    <mergeCell ref="E9:J9"/>
    <mergeCell ref="K102:M102"/>
    <mergeCell ref="K71:M71"/>
    <mergeCell ref="K72:M72"/>
    <mergeCell ref="K73:M73"/>
    <mergeCell ref="K74:M74"/>
    <mergeCell ref="K75:M75"/>
    <mergeCell ref="K76:M76"/>
    <mergeCell ref="K63:M63"/>
    <mergeCell ref="K94:M94"/>
    <mergeCell ref="K99:M99"/>
    <mergeCell ref="K90:M90"/>
    <mergeCell ref="K64:M64"/>
    <mergeCell ref="K65:M65"/>
    <mergeCell ref="K77:M77"/>
    <mergeCell ref="K78:M78"/>
    <mergeCell ref="K91:M91"/>
    <mergeCell ref="K92:M92"/>
    <mergeCell ref="K93:M93"/>
    <mergeCell ref="K144:M144"/>
    <mergeCell ref="E11:H11"/>
    <mergeCell ref="K140:M140"/>
    <mergeCell ref="K141:M141"/>
    <mergeCell ref="K142:M142"/>
    <mergeCell ref="K143:M143"/>
    <mergeCell ref="K66:M66"/>
    <mergeCell ref="K67:M67"/>
    <mergeCell ref="K62:M62"/>
    <mergeCell ref="K79:M79"/>
  </mergeCells>
  <printOptions horizontalCentered="1"/>
  <pageMargins left="1" right="0.31496062992125984" top="0.55" bottom="0.72" header="0.46" footer="0.44"/>
  <pageSetup horizontalDpi="180" verticalDpi="180" orientation="portrait" paperSize="9" scale="75" r:id="rId4"/>
  <headerFooter alignWithMargins="0">
    <oddFooter>&amp;C&amp;12 4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54"/>
  <sheetViews>
    <sheetView showGridLines="0" zoomScaleSheetLayoutView="100" workbookViewId="0" topLeftCell="A1">
      <selection activeCell="J16" sqref="J16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ht="15">
      <c r="J1" s="413" t="s">
        <v>100</v>
      </c>
    </row>
    <row r="2" ht="15">
      <c r="J2" s="413" t="s">
        <v>101</v>
      </c>
    </row>
    <row r="3" ht="15">
      <c r="J3" s="413" t="s">
        <v>102</v>
      </c>
    </row>
    <row r="4" ht="15">
      <c r="J4" s="413" t="s">
        <v>103</v>
      </c>
    </row>
    <row r="5" spans="1:13" ht="24.75" customHeight="1">
      <c r="A5" s="550" t="s">
        <v>0</v>
      </c>
      <c r="B5" s="550"/>
      <c r="C5" s="550"/>
      <c r="D5" s="550"/>
      <c r="E5" s="550"/>
      <c r="F5" s="557" t="s">
        <v>1</v>
      </c>
      <c r="G5" s="558"/>
      <c r="H5" s="558"/>
      <c r="I5" s="558"/>
      <c r="J5" s="559"/>
      <c r="K5" s="201" t="s">
        <v>61</v>
      </c>
      <c r="L5" s="202">
        <v>50</v>
      </c>
      <c r="M5" s="203">
        <v>6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4"/>
      <c r="K6" s="204"/>
      <c r="L6" s="204"/>
      <c r="M6" s="205"/>
    </row>
    <row r="7" spans="1:13" ht="16.5" customHeight="1" thickTop="1">
      <c r="A7" s="206" t="s">
        <v>3</v>
      </c>
      <c r="B7" s="207"/>
      <c r="C7" s="207"/>
      <c r="D7" s="207"/>
      <c r="E7" s="208"/>
      <c r="F7" s="208"/>
      <c r="G7" s="208"/>
      <c r="H7" s="208"/>
      <c r="I7" s="208"/>
      <c r="J7" s="209"/>
      <c r="K7" s="573">
        <f>'[1]40'!H3</f>
        <v>327220</v>
      </c>
      <c r="L7" s="574"/>
      <c r="M7" s="575"/>
    </row>
    <row r="8" spans="1:13" ht="4.5" customHeight="1">
      <c r="A8" s="21"/>
      <c r="B8" s="210"/>
      <c r="C8" s="210"/>
      <c r="D8" s="210"/>
      <c r="E8" s="22"/>
      <c r="F8" s="22"/>
      <c r="G8" s="22"/>
      <c r="H8" s="211"/>
      <c r="I8" s="549"/>
      <c r="J8" s="549"/>
      <c r="K8" s="212"/>
      <c r="L8" s="212"/>
      <c r="M8" s="213"/>
    </row>
    <row r="9" spans="1:13" ht="16.5" customHeight="1">
      <c r="A9" s="542" t="s">
        <v>62</v>
      </c>
      <c r="B9" s="543"/>
      <c r="C9" s="543"/>
      <c r="D9" s="543"/>
      <c r="E9" s="544" t="str">
        <f>'[1]40'!B24</f>
        <v>Výstavba D8 Trmice - státní hranice ČR/SRN</v>
      </c>
      <c r="F9" s="544"/>
      <c r="G9" s="544"/>
      <c r="H9" s="544"/>
      <c r="I9" s="544"/>
      <c r="J9" s="545"/>
      <c r="K9" s="576">
        <f>'[1]40'!H24</f>
        <v>327225</v>
      </c>
      <c r="L9" s="577"/>
      <c r="M9" s="57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4"/>
      <c r="K10" s="214"/>
      <c r="L10" s="214"/>
      <c r="M10" s="215"/>
    </row>
    <row r="11" spans="1:13" ht="19.5" customHeight="1" thickBot="1">
      <c r="A11" s="563" t="s">
        <v>6</v>
      </c>
      <c r="B11" s="564"/>
      <c r="C11" s="564"/>
      <c r="D11" s="565"/>
      <c r="E11" s="566" t="str">
        <f>'[1]40'!B7</f>
        <v>Ministerstvo dopravy</v>
      </c>
      <c r="F11" s="567"/>
      <c r="G11" s="568"/>
      <c r="H11" s="401"/>
      <c r="I11" s="216" t="s">
        <v>7</v>
      </c>
      <c r="J11" s="570" t="str">
        <f>'[1]40'!F7</f>
        <v>66003008</v>
      </c>
      <c r="K11" s="571"/>
      <c r="L11" s="571"/>
      <c r="M11" s="572"/>
    </row>
    <row r="12" spans="1:15" ht="24.75" customHeight="1" thickTop="1">
      <c r="A12" s="129" t="s">
        <v>63</v>
      </c>
      <c r="B12" s="129"/>
      <c r="C12" s="129"/>
      <c r="D12" s="129"/>
      <c r="E12" s="96"/>
      <c r="F12" s="96"/>
      <c r="G12" s="97"/>
      <c r="H12" s="97"/>
      <c r="I12" s="97"/>
      <c r="J12" s="177"/>
      <c r="K12" s="177"/>
      <c r="L12" s="177"/>
      <c r="M12" s="217"/>
      <c r="O12" s="40"/>
    </row>
    <row r="13" spans="1:15" ht="12.75" customHeight="1">
      <c r="A13" s="560" t="s">
        <v>64</v>
      </c>
      <c r="B13" s="561"/>
      <c r="C13" s="561"/>
      <c r="D13" s="562"/>
      <c r="E13" s="219"/>
      <c r="F13" s="219"/>
      <c r="G13" s="220"/>
      <c r="H13" s="92" t="s">
        <v>65</v>
      </c>
      <c r="I13" s="92" t="s">
        <v>66</v>
      </c>
      <c r="J13" s="221" t="s">
        <v>67</v>
      </c>
      <c r="K13" s="560" t="s">
        <v>68</v>
      </c>
      <c r="L13" s="561"/>
      <c r="M13" s="562"/>
      <c r="N13" s="222" t="s">
        <v>69</v>
      </c>
      <c r="O13" s="40"/>
    </row>
    <row r="14" spans="1:15" ht="12.75" customHeight="1">
      <c r="A14" s="223"/>
      <c r="B14" s="134"/>
      <c r="C14" s="134"/>
      <c r="D14" s="224"/>
      <c r="E14" s="129" t="s">
        <v>70</v>
      </c>
      <c r="F14" s="129"/>
      <c r="G14" s="97"/>
      <c r="H14" s="130"/>
      <c r="I14" s="130" t="s">
        <v>71</v>
      </c>
      <c r="J14" s="190" t="s">
        <v>72</v>
      </c>
      <c r="K14" s="551" t="s">
        <v>73</v>
      </c>
      <c r="L14" s="552"/>
      <c r="M14" s="553"/>
      <c r="N14" s="225" t="s">
        <v>74</v>
      </c>
      <c r="O14" s="40"/>
    </row>
    <row r="15" spans="1:15" ht="12.75" customHeight="1">
      <c r="A15" s="554" t="s">
        <v>75</v>
      </c>
      <c r="B15" s="555"/>
      <c r="C15" s="555"/>
      <c r="D15" s="556"/>
      <c r="E15" s="228"/>
      <c r="F15" s="228"/>
      <c r="G15" s="229"/>
      <c r="H15" s="128" t="s">
        <v>76</v>
      </c>
      <c r="I15" s="230">
        <f>'[1]41'!F5</f>
        <v>2002</v>
      </c>
      <c r="J15" s="231">
        <v>2008</v>
      </c>
      <c r="K15" s="554" t="s">
        <v>77</v>
      </c>
      <c r="L15" s="555"/>
      <c r="M15" s="556"/>
      <c r="N15" s="232" t="s">
        <v>78</v>
      </c>
      <c r="O15" s="40"/>
    </row>
    <row r="16" spans="1:15" ht="4.5" customHeight="1" thickBot="1">
      <c r="A16" s="233"/>
      <c r="B16" s="233"/>
      <c r="C16" s="233"/>
      <c r="D16" s="233"/>
      <c r="E16" s="234"/>
      <c r="F16" s="234"/>
      <c r="G16" s="235"/>
      <c r="H16" s="233"/>
      <c r="I16" s="237"/>
      <c r="J16" s="238"/>
      <c r="K16" s="233"/>
      <c r="L16" s="233"/>
      <c r="M16" s="233"/>
      <c r="N16" s="239"/>
      <c r="O16" s="40"/>
    </row>
    <row r="17" spans="1:15" ht="13.5" customHeight="1" thickTop="1">
      <c r="A17" s="240">
        <f>L5</f>
        <v>50</v>
      </c>
      <c r="B17" s="241">
        <f>M5</f>
        <v>6</v>
      </c>
      <c r="C17" s="242">
        <v>11</v>
      </c>
      <c r="D17" s="243"/>
      <c r="E17" s="244"/>
      <c r="F17" s="244"/>
      <c r="G17" s="245"/>
      <c r="H17" s="246"/>
      <c r="I17" s="247"/>
      <c r="J17" s="248"/>
      <c r="K17" s="547"/>
      <c r="L17" s="547"/>
      <c r="M17" s="548"/>
      <c r="N17" s="249">
        <f aca="true" t="shared" si="0" ref="N17:N46">J17-I17</f>
        <v>0</v>
      </c>
      <c r="O17" s="40"/>
    </row>
    <row r="18" spans="1:15" ht="13.5" customHeight="1" hidden="1">
      <c r="A18" s="250">
        <f aca="true" t="shared" si="1" ref="A18:A46">A17</f>
        <v>50</v>
      </c>
      <c r="B18" s="251">
        <f aca="true" t="shared" si="2" ref="B18:B46">B17</f>
        <v>6</v>
      </c>
      <c r="C18" s="252">
        <f aca="true" t="shared" si="3" ref="C18:C46">C17+1</f>
        <v>12</v>
      </c>
      <c r="D18" s="253"/>
      <c r="E18" s="254"/>
      <c r="F18" s="254"/>
      <c r="G18" s="255"/>
      <c r="H18" s="256"/>
      <c r="I18" s="257"/>
      <c r="J18" s="258"/>
      <c r="K18" s="537"/>
      <c r="L18" s="537"/>
      <c r="M18" s="538"/>
      <c r="N18" s="249">
        <f t="shared" si="0"/>
        <v>0</v>
      </c>
      <c r="O18" s="40"/>
    </row>
    <row r="19" spans="1:15" ht="13.5" customHeight="1" hidden="1">
      <c r="A19" s="250">
        <f t="shared" si="1"/>
        <v>50</v>
      </c>
      <c r="B19" s="251">
        <f t="shared" si="2"/>
        <v>6</v>
      </c>
      <c r="C19" s="252">
        <f t="shared" si="3"/>
        <v>13</v>
      </c>
      <c r="D19" s="253"/>
      <c r="E19" s="254"/>
      <c r="F19" s="254"/>
      <c r="G19" s="255"/>
      <c r="H19" s="256"/>
      <c r="I19" s="257"/>
      <c r="J19" s="258"/>
      <c r="K19" s="537"/>
      <c r="L19" s="537"/>
      <c r="M19" s="538"/>
      <c r="N19" s="249">
        <f t="shared" si="0"/>
        <v>0</v>
      </c>
      <c r="O19" s="40"/>
    </row>
    <row r="20" spans="1:15" ht="13.5" customHeight="1" hidden="1">
      <c r="A20" s="250">
        <f t="shared" si="1"/>
        <v>50</v>
      </c>
      <c r="B20" s="251">
        <f t="shared" si="2"/>
        <v>6</v>
      </c>
      <c r="C20" s="252">
        <f t="shared" si="3"/>
        <v>14</v>
      </c>
      <c r="D20" s="253"/>
      <c r="E20" s="259"/>
      <c r="F20" s="259"/>
      <c r="G20" s="255"/>
      <c r="H20" s="256"/>
      <c r="I20" s="257"/>
      <c r="J20" s="258"/>
      <c r="K20" s="537"/>
      <c r="L20" s="537"/>
      <c r="M20" s="538"/>
      <c r="N20" s="249">
        <f t="shared" si="0"/>
        <v>0</v>
      </c>
      <c r="O20" s="40"/>
    </row>
    <row r="21" spans="1:15" ht="13.5" customHeight="1" hidden="1">
      <c r="A21" s="250">
        <f t="shared" si="1"/>
        <v>50</v>
      </c>
      <c r="B21" s="251">
        <f t="shared" si="2"/>
        <v>6</v>
      </c>
      <c r="C21" s="252">
        <f t="shared" si="3"/>
        <v>15</v>
      </c>
      <c r="D21" s="253"/>
      <c r="E21" s="259"/>
      <c r="F21" s="259"/>
      <c r="G21" s="255"/>
      <c r="H21" s="256"/>
      <c r="I21" s="257"/>
      <c r="J21" s="260"/>
      <c r="K21" s="537"/>
      <c r="L21" s="537"/>
      <c r="M21" s="538"/>
      <c r="N21" s="249">
        <f t="shared" si="0"/>
        <v>0</v>
      </c>
      <c r="O21" s="40"/>
    </row>
    <row r="22" spans="1:15" ht="13.5" customHeight="1" hidden="1">
      <c r="A22" s="250">
        <f t="shared" si="1"/>
        <v>50</v>
      </c>
      <c r="B22" s="251">
        <f t="shared" si="2"/>
        <v>6</v>
      </c>
      <c r="C22" s="252">
        <f t="shared" si="3"/>
        <v>16</v>
      </c>
      <c r="D22" s="253"/>
      <c r="E22" s="254"/>
      <c r="F22" s="261"/>
      <c r="G22" s="255"/>
      <c r="H22" s="256"/>
      <c r="I22" s="257"/>
      <c r="J22" s="258"/>
      <c r="K22" s="537"/>
      <c r="L22" s="537"/>
      <c r="M22" s="538"/>
      <c r="N22" s="249">
        <f t="shared" si="0"/>
        <v>0</v>
      </c>
      <c r="O22" s="40"/>
    </row>
    <row r="23" spans="1:15" ht="13.5" customHeight="1" hidden="1">
      <c r="A23" s="250">
        <f t="shared" si="1"/>
        <v>50</v>
      </c>
      <c r="B23" s="251">
        <f t="shared" si="2"/>
        <v>6</v>
      </c>
      <c r="C23" s="252">
        <f t="shared" si="3"/>
        <v>17</v>
      </c>
      <c r="D23" s="253"/>
      <c r="E23" s="254"/>
      <c r="F23" s="254"/>
      <c r="G23" s="255"/>
      <c r="H23" s="256"/>
      <c r="I23" s="257"/>
      <c r="J23" s="258"/>
      <c r="K23" s="537"/>
      <c r="L23" s="537"/>
      <c r="M23" s="538"/>
      <c r="N23" s="249">
        <f t="shared" si="0"/>
        <v>0</v>
      </c>
      <c r="O23" s="40"/>
    </row>
    <row r="24" spans="1:15" ht="13.5" customHeight="1" hidden="1">
      <c r="A24" s="250">
        <f t="shared" si="1"/>
        <v>50</v>
      </c>
      <c r="B24" s="251">
        <f t="shared" si="2"/>
        <v>6</v>
      </c>
      <c r="C24" s="252">
        <f t="shared" si="3"/>
        <v>18</v>
      </c>
      <c r="D24" s="253"/>
      <c r="E24" s="259"/>
      <c r="F24" s="259"/>
      <c r="G24" s="255"/>
      <c r="H24" s="256"/>
      <c r="I24" s="257"/>
      <c r="J24" s="258"/>
      <c r="K24" s="537"/>
      <c r="L24" s="537"/>
      <c r="M24" s="538"/>
      <c r="N24" s="249">
        <f t="shared" si="0"/>
        <v>0</v>
      </c>
      <c r="O24" s="40"/>
    </row>
    <row r="25" spans="1:15" ht="13.5" customHeight="1" hidden="1">
      <c r="A25" s="250">
        <f t="shared" si="1"/>
        <v>50</v>
      </c>
      <c r="B25" s="251">
        <f t="shared" si="2"/>
        <v>6</v>
      </c>
      <c r="C25" s="252">
        <f t="shared" si="3"/>
        <v>19</v>
      </c>
      <c r="D25" s="253"/>
      <c r="E25" s="259"/>
      <c r="F25" s="259"/>
      <c r="G25" s="255"/>
      <c r="H25" s="256"/>
      <c r="I25" s="257"/>
      <c r="J25" s="260"/>
      <c r="K25" s="537"/>
      <c r="L25" s="537"/>
      <c r="M25" s="538"/>
      <c r="N25" s="249">
        <f t="shared" si="0"/>
        <v>0</v>
      </c>
      <c r="O25" s="40"/>
    </row>
    <row r="26" spans="1:15" ht="13.5" customHeight="1" hidden="1">
      <c r="A26" s="250">
        <f t="shared" si="1"/>
        <v>50</v>
      </c>
      <c r="B26" s="251">
        <f t="shared" si="2"/>
        <v>6</v>
      </c>
      <c r="C26" s="252">
        <f t="shared" si="3"/>
        <v>20</v>
      </c>
      <c r="D26" s="253"/>
      <c r="E26" s="261"/>
      <c r="F26" s="261"/>
      <c r="G26" s="255"/>
      <c r="H26" s="167"/>
      <c r="I26" s="257"/>
      <c r="J26" s="258"/>
      <c r="K26" s="537"/>
      <c r="L26" s="537"/>
      <c r="M26" s="538"/>
      <c r="N26" s="249">
        <f t="shared" si="0"/>
        <v>0</v>
      </c>
      <c r="O26" s="40"/>
    </row>
    <row r="27" spans="1:15" ht="13.5" customHeight="1" hidden="1">
      <c r="A27" s="250">
        <f t="shared" si="1"/>
        <v>50</v>
      </c>
      <c r="B27" s="251">
        <f t="shared" si="2"/>
        <v>6</v>
      </c>
      <c r="C27" s="251">
        <f t="shared" si="3"/>
        <v>21</v>
      </c>
      <c r="D27" s="253"/>
      <c r="E27" s="254"/>
      <c r="F27" s="254"/>
      <c r="G27" s="255"/>
      <c r="H27" s="256"/>
      <c r="I27" s="257"/>
      <c r="J27" s="258"/>
      <c r="K27" s="537"/>
      <c r="L27" s="537"/>
      <c r="M27" s="538"/>
      <c r="N27" s="249">
        <f t="shared" si="0"/>
        <v>0</v>
      </c>
      <c r="O27" s="40"/>
    </row>
    <row r="28" spans="1:15" ht="13.5" customHeight="1" hidden="1">
      <c r="A28" s="250">
        <f t="shared" si="1"/>
        <v>50</v>
      </c>
      <c r="B28" s="251">
        <f t="shared" si="2"/>
        <v>6</v>
      </c>
      <c r="C28" s="251">
        <f t="shared" si="3"/>
        <v>22</v>
      </c>
      <c r="D28" s="253"/>
      <c r="E28" s="254"/>
      <c r="F28" s="254"/>
      <c r="G28" s="255"/>
      <c r="H28" s="256"/>
      <c r="I28" s="257"/>
      <c r="J28" s="258"/>
      <c r="K28" s="537"/>
      <c r="L28" s="537"/>
      <c r="M28" s="538"/>
      <c r="N28" s="249">
        <f t="shared" si="0"/>
        <v>0</v>
      </c>
      <c r="O28" s="40"/>
    </row>
    <row r="29" spans="1:15" ht="13.5" customHeight="1" hidden="1">
      <c r="A29" s="250">
        <f t="shared" si="1"/>
        <v>50</v>
      </c>
      <c r="B29" s="251">
        <f t="shared" si="2"/>
        <v>6</v>
      </c>
      <c r="C29" s="251">
        <f t="shared" si="3"/>
        <v>23</v>
      </c>
      <c r="D29" s="253"/>
      <c r="E29" s="254"/>
      <c r="F29" s="254"/>
      <c r="G29" s="255"/>
      <c r="H29" s="256"/>
      <c r="I29" s="257"/>
      <c r="J29" s="260"/>
      <c r="K29" s="537"/>
      <c r="L29" s="537"/>
      <c r="M29" s="538"/>
      <c r="N29" s="249">
        <f t="shared" si="0"/>
        <v>0</v>
      </c>
      <c r="O29" s="40"/>
    </row>
    <row r="30" spans="1:15" ht="13.5" customHeight="1" hidden="1">
      <c r="A30" s="250">
        <f t="shared" si="1"/>
        <v>50</v>
      </c>
      <c r="B30" s="251">
        <f t="shared" si="2"/>
        <v>6</v>
      </c>
      <c r="C30" s="251">
        <f t="shared" si="3"/>
        <v>24</v>
      </c>
      <c r="D30" s="253"/>
      <c r="E30" s="254"/>
      <c r="F30" s="254"/>
      <c r="G30" s="255"/>
      <c r="H30" s="256"/>
      <c r="I30" s="257"/>
      <c r="J30" s="258"/>
      <c r="K30" s="537"/>
      <c r="L30" s="537"/>
      <c r="M30" s="538"/>
      <c r="N30" s="249">
        <f t="shared" si="0"/>
        <v>0</v>
      </c>
      <c r="O30" s="40"/>
    </row>
    <row r="31" spans="1:15" ht="13.5" customHeight="1" hidden="1">
      <c r="A31" s="250">
        <f t="shared" si="1"/>
        <v>50</v>
      </c>
      <c r="B31" s="251">
        <f t="shared" si="2"/>
        <v>6</v>
      </c>
      <c r="C31" s="251">
        <f t="shared" si="3"/>
        <v>25</v>
      </c>
      <c r="D31" s="253"/>
      <c r="E31" s="254"/>
      <c r="F31" s="254"/>
      <c r="G31" s="255"/>
      <c r="H31" s="256"/>
      <c r="I31" s="257"/>
      <c r="J31" s="262"/>
      <c r="K31" s="537"/>
      <c r="L31" s="537"/>
      <c r="M31" s="538"/>
      <c r="N31" s="249">
        <f t="shared" si="0"/>
        <v>0</v>
      </c>
      <c r="O31" s="40"/>
    </row>
    <row r="32" spans="1:15" ht="13.5" customHeight="1" hidden="1">
      <c r="A32" s="250">
        <f t="shared" si="1"/>
        <v>50</v>
      </c>
      <c r="B32" s="251">
        <f t="shared" si="2"/>
        <v>6</v>
      </c>
      <c r="C32" s="251">
        <f t="shared" si="3"/>
        <v>26</v>
      </c>
      <c r="D32" s="253"/>
      <c r="E32" s="254"/>
      <c r="F32" s="254"/>
      <c r="G32" s="255"/>
      <c r="H32" s="256"/>
      <c r="I32" s="257"/>
      <c r="J32" s="262"/>
      <c r="K32" s="537"/>
      <c r="L32" s="537"/>
      <c r="M32" s="538"/>
      <c r="N32" s="249">
        <f t="shared" si="0"/>
        <v>0</v>
      </c>
      <c r="O32" s="40"/>
    </row>
    <row r="33" spans="1:15" ht="13.5" customHeight="1" hidden="1">
      <c r="A33" s="250">
        <f t="shared" si="1"/>
        <v>50</v>
      </c>
      <c r="B33" s="251">
        <f t="shared" si="2"/>
        <v>6</v>
      </c>
      <c r="C33" s="251">
        <f t="shared" si="3"/>
        <v>27</v>
      </c>
      <c r="D33" s="253"/>
      <c r="E33" s="254"/>
      <c r="F33" s="254"/>
      <c r="G33" s="255"/>
      <c r="H33" s="256"/>
      <c r="I33" s="257"/>
      <c r="J33" s="263"/>
      <c r="K33" s="537"/>
      <c r="L33" s="537"/>
      <c r="M33" s="538"/>
      <c r="N33" s="249">
        <f t="shared" si="0"/>
        <v>0</v>
      </c>
      <c r="O33" s="40"/>
    </row>
    <row r="34" spans="1:15" ht="13.5" customHeight="1" hidden="1">
      <c r="A34" s="250">
        <f t="shared" si="1"/>
        <v>50</v>
      </c>
      <c r="B34" s="251">
        <f t="shared" si="2"/>
        <v>6</v>
      </c>
      <c r="C34" s="251">
        <f t="shared" si="3"/>
        <v>28</v>
      </c>
      <c r="D34" s="253"/>
      <c r="E34" s="254"/>
      <c r="F34" s="254"/>
      <c r="G34" s="255"/>
      <c r="H34" s="256"/>
      <c r="I34" s="257"/>
      <c r="J34" s="263"/>
      <c r="K34" s="537"/>
      <c r="L34" s="537"/>
      <c r="M34" s="538"/>
      <c r="N34" s="249">
        <f t="shared" si="0"/>
        <v>0</v>
      </c>
      <c r="O34" s="40"/>
    </row>
    <row r="35" spans="1:15" ht="13.5" customHeight="1" hidden="1">
      <c r="A35" s="250">
        <f t="shared" si="1"/>
        <v>50</v>
      </c>
      <c r="B35" s="251">
        <f t="shared" si="2"/>
        <v>6</v>
      </c>
      <c r="C35" s="251">
        <f t="shared" si="3"/>
        <v>29</v>
      </c>
      <c r="D35" s="253"/>
      <c r="E35" s="254"/>
      <c r="F35" s="254"/>
      <c r="G35" s="255"/>
      <c r="H35" s="256"/>
      <c r="I35" s="264"/>
      <c r="J35" s="258"/>
      <c r="K35" s="537"/>
      <c r="L35" s="537"/>
      <c r="M35" s="538"/>
      <c r="N35" s="249">
        <f t="shared" si="0"/>
        <v>0</v>
      </c>
      <c r="O35" s="40"/>
    </row>
    <row r="36" spans="1:15" ht="13.5" customHeight="1" hidden="1">
      <c r="A36" s="250">
        <f t="shared" si="1"/>
        <v>50</v>
      </c>
      <c r="B36" s="251">
        <f t="shared" si="2"/>
        <v>6</v>
      </c>
      <c r="C36" s="251">
        <f t="shared" si="3"/>
        <v>30</v>
      </c>
      <c r="D36" s="253"/>
      <c r="E36" s="94"/>
      <c r="F36" s="94"/>
      <c r="G36" s="255"/>
      <c r="H36" s="265"/>
      <c r="I36" s="257"/>
      <c r="J36" s="258"/>
      <c r="K36" s="537"/>
      <c r="L36" s="537"/>
      <c r="M36" s="538"/>
      <c r="N36" s="249">
        <f t="shared" si="0"/>
        <v>0</v>
      </c>
      <c r="O36" s="40"/>
    </row>
    <row r="37" spans="1:15" ht="13.5" customHeight="1" hidden="1">
      <c r="A37" s="250">
        <f t="shared" si="1"/>
        <v>50</v>
      </c>
      <c r="B37" s="251">
        <f t="shared" si="2"/>
        <v>6</v>
      </c>
      <c r="C37" s="251">
        <f t="shared" si="3"/>
        <v>31</v>
      </c>
      <c r="D37" s="253"/>
      <c r="E37" s="254"/>
      <c r="F37" s="254"/>
      <c r="G37" s="255"/>
      <c r="H37" s="256"/>
      <c r="I37" s="257"/>
      <c r="J37" s="262"/>
      <c r="K37" s="537"/>
      <c r="L37" s="537"/>
      <c r="M37" s="538"/>
      <c r="N37" s="249">
        <f t="shared" si="0"/>
        <v>0</v>
      </c>
      <c r="O37" s="40"/>
    </row>
    <row r="38" spans="1:15" ht="13.5" customHeight="1" hidden="1">
      <c r="A38" s="250">
        <f t="shared" si="1"/>
        <v>50</v>
      </c>
      <c r="B38" s="251">
        <f t="shared" si="2"/>
        <v>6</v>
      </c>
      <c r="C38" s="251">
        <f t="shared" si="3"/>
        <v>32</v>
      </c>
      <c r="D38" s="253"/>
      <c r="E38" s="254"/>
      <c r="F38" s="254"/>
      <c r="G38" s="255"/>
      <c r="H38" s="256"/>
      <c r="I38" s="257"/>
      <c r="J38" s="260"/>
      <c r="K38" s="537"/>
      <c r="L38" s="537"/>
      <c r="M38" s="538"/>
      <c r="N38" s="249">
        <f t="shared" si="0"/>
        <v>0</v>
      </c>
      <c r="O38" s="40"/>
    </row>
    <row r="39" spans="1:15" ht="13.5" customHeight="1" hidden="1">
      <c r="A39" s="250">
        <f t="shared" si="1"/>
        <v>50</v>
      </c>
      <c r="B39" s="251">
        <f t="shared" si="2"/>
        <v>6</v>
      </c>
      <c r="C39" s="251">
        <f t="shared" si="3"/>
        <v>33</v>
      </c>
      <c r="D39" s="253"/>
      <c r="E39" s="254"/>
      <c r="F39" s="259"/>
      <c r="G39" s="255"/>
      <c r="H39" s="256"/>
      <c r="I39" s="257"/>
      <c r="J39" s="262"/>
      <c r="K39" s="537"/>
      <c r="L39" s="537"/>
      <c r="M39" s="538"/>
      <c r="N39" s="249">
        <f t="shared" si="0"/>
        <v>0</v>
      </c>
      <c r="O39" s="40"/>
    </row>
    <row r="40" spans="1:15" ht="13.5" customHeight="1" hidden="1">
      <c r="A40" s="250">
        <f t="shared" si="1"/>
        <v>50</v>
      </c>
      <c r="B40" s="251">
        <f t="shared" si="2"/>
        <v>6</v>
      </c>
      <c r="C40" s="251">
        <f t="shared" si="3"/>
        <v>34</v>
      </c>
      <c r="D40" s="253"/>
      <c r="E40" s="254"/>
      <c r="F40" s="259"/>
      <c r="G40" s="255"/>
      <c r="H40" s="256"/>
      <c r="I40" s="257"/>
      <c r="J40" s="262"/>
      <c r="K40" s="537"/>
      <c r="L40" s="537"/>
      <c r="M40" s="538"/>
      <c r="N40" s="249">
        <f t="shared" si="0"/>
        <v>0</v>
      </c>
      <c r="O40" s="40"/>
    </row>
    <row r="41" spans="1:15" ht="13.5" customHeight="1" hidden="1">
      <c r="A41" s="250">
        <f t="shared" si="1"/>
        <v>50</v>
      </c>
      <c r="B41" s="251">
        <f t="shared" si="2"/>
        <v>6</v>
      </c>
      <c r="C41" s="251">
        <f t="shared" si="3"/>
        <v>35</v>
      </c>
      <c r="D41" s="253"/>
      <c r="E41" s="254"/>
      <c r="F41" s="259"/>
      <c r="G41" s="255"/>
      <c r="H41" s="256"/>
      <c r="I41" s="257"/>
      <c r="J41" s="262"/>
      <c r="K41" s="537"/>
      <c r="L41" s="537"/>
      <c r="M41" s="538"/>
      <c r="N41" s="249">
        <f t="shared" si="0"/>
        <v>0</v>
      </c>
      <c r="O41" s="40"/>
    </row>
    <row r="42" spans="1:15" ht="13.5" customHeight="1" hidden="1">
      <c r="A42" s="250">
        <f t="shared" si="1"/>
        <v>50</v>
      </c>
      <c r="B42" s="251">
        <f t="shared" si="2"/>
        <v>6</v>
      </c>
      <c r="C42" s="251">
        <f t="shared" si="3"/>
        <v>36</v>
      </c>
      <c r="D42" s="253"/>
      <c r="E42" s="254"/>
      <c r="F42" s="259"/>
      <c r="G42" s="255"/>
      <c r="H42" s="256"/>
      <c r="I42" s="257"/>
      <c r="J42" s="260"/>
      <c r="K42" s="537"/>
      <c r="L42" s="537"/>
      <c r="M42" s="538"/>
      <c r="N42" s="249">
        <f t="shared" si="0"/>
        <v>0</v>
      </c>
      <c r="O42" s="40"/>
    </row>
    <row r="43" spans="1:15" ht="13.5" customHeight="1" hidden="1">
      <c r="A43" s="250">
        <f t="shared" si="1"/>
        <v>50</v>
      </c>
      <c r="B43" s="251">
        <f t="shared" si="2"/>
        <v>6</v>
      </c>
      <c r="C43" s="251">
        <f t="shared" si="3"/>
        <v>37</v>
      </c>
      <c r="D43" s="253"/>
      <c r="E43" s="254"/>
      <c r="F43" s="259"/>
      <c r="G43" s="255"/>
      <c r="H43" s="256"/>
      <c r="I43" s="257"/>
      <c r="J43" s="260"/>
      <c r="K43" s="537"/>
      <c r="L43" s="537"/>
      <c r="M43" s="538"/>
      <c r="N43" s="249">
        <f t="shared" si="0"/>
        <v>0</v>
      </c>
      <c r="O43" s="40"/>
    </row>
    <row r="44" spans="1:15" ht="13.5" customHeight="1" hidden="1">
      <c r="A44" s="250">
        <f t="shared" si="1"/>
        <v>50</v>
      </c>
      <c r="B44" s="251">
        <f t="shared" si="2"/>
        <v>6</v>
      </c>
      <c r="C44" s="251">
        <f t="shared" si="3"/>
        <v>38</v>
      </c>
      <c r="D44" s="253"/>
      <c r="E44" s="259"/>
      <c r="F44" s="259"/>
      <c r="G44" s="255"/>
      <c r="H44" s="256"/>
      <c r="I44" s="257"/>
      <c r="J44" s="260"/>
      <c r="K44" s="537"/>
      <c r="L44" s="537"/>
      <c r="M44" s="538"/>
      <c r="N44" s="249">
        <f t="shared" si="0"/>
        <v>0</v>
      </c>
      <c r="O44" s="40"/>
    </row>
    <row r="45" spans="1:15" ht="13.5" customHeight="1" hidden="1">
      <c r="A45" s="250">
        <f t="shared" si="1"/>
        <v>50</v>
      </c>
      <c r="B45" s="251">
        <f t="shared" si="2"/>
        <v>6</v>
      </c>
      <c r="C45" s="251">
        <f t="shared" si="3"/>
        <v>39</v>
      </c>
      <c r="D45" s="253"/>
      <c r="E45" s="259"/>
      <c r="F45" s="259"/>
      <c r="G45" s="255"/>
      <c r="H45" s="256"/>
      <c r="I45" s="257"/>
      <c r="J45" s="260"/>
      <c r="K45" s="537"/>
      <c r="L45" s="537"/>
      <c r="M45" s="538"/>
      <c r="N45" s="249">
        <f t="shared" si="0"/>
        <v>0</v>
      </c>
      <c r="O45" s="40"/>
    </row>
    <row r="46" spans="1:15" ht="13.5" customHeight="1" thickBot="1">
      <c r="A46" s="266">
        <f t="shared" si="1"/>
        <v>50</v>
      </c>
      <c r="B46" s="267">
        <f t="shared" si="2"/>
        <v>6</v>
      </c>
      <c r="C46" s="267">
        <f t="shared" si="3"/>
        <v>40</v>
      </c>
      <c r="D46" s="268"/>
      <c r="E46" s="269"/>
      <c r="F46" s="269"/>
      <c r="G46" s="270"/>
      <c r="H46" s="271"/>
      <c r="I46" s="272"/>
      <c r="J46" s="273"/>
      <c r="K46" s="540"/>
      <c r="L46" s="540"/>
      <c r="M46" s="541"/>
      <c r="N46" s="249">
        <f t="shared" si="0"/>
        <v>0</v>
      </c>
      <c r="O46" s="40"/>
    </row>
    <row r="47" spans="1:15" ht="6.75" customHeight="1" thickTop="1">
      <c r="A47" s="274"/>
      <c r="B47" s="274"/>
      <c r="C47" s="274"/>
      <c r="D47" s="274"/>
      <c r="E47" s="275"/>
      <c r="F47" s="275"/>
      <c r="G47" s="276"/>
      <c r="H47" s="277"/>
      <c r="I47" s="278"/>
      <c r="J47" s="190"/>
      <c r="K47" s="221"/>
      <c r="L47" s="221"/>
      <c r="M47" s="279"/>
      <c r="N47" s="280"/>
      <c r="O47" s="40"/>
    </row>
    <row r="48" spans="1:15" ht="12.75" customHeight="1">
      <c r="A48" s="281" t="s">
        <v>79</v>
      </c>
      <c r="B48" s="282"/>
      <c r="C48" s="282"/>
      <c r="D48" s="282"/>
      <c r="E48" s="180" t="s">
        <v>57</v>
      </c>
      <c r="F48" s="283"/>
      <c r="G48" s="284"/>
      <c r="H48" s="285"/>
      <c r="I48" s="286"/>
      <c r="J48" s="287"/>
      <c r="K48" s="287"/>
      <c r="L48" s="287"/>
      <c r="M48" s="288"/>
      <c r="O48" s="40"/>
    </row>
    <row r="49" spans="1:15" ht="12.75" customHeight="1">
      <c r="A49" s="188"/>
      <c r="B49" s="289"/>
      <c r="C49" s="289"/>
      <c r="D49" s="289"/>
      <c r="E49" s="186" t="s">
        <v>60</v>
      </c>
      <c r="F49" s="290"/>
      <c r="G49" s="291"/>
      <c r="H49" s="292"/>
      <c r="I49" s="293"/>
      <c r="J49" s="190"/>
      <c r="K49" s="190"/>
      <c r="L49" s="190"/>
      <c r="M49" s="192"/>
      <c r="O49" s="40"/>
    </row>
    <row r="50" spans="1:15" ht="12.75" customHeight="1">
      <c r="A50" s="188"/>
      <c r="B50" s="289"/>
      <c r="C50" s="289"/>
      <c r="D50" s="289"/>
      <c r="E50" s="186" t="s">
        <v>58</v>
      </c>
      <c r="F50" s="290"/>
      <c r="G50" s="291"/>
      <c r="H50" s="292"/>
      <c r="I50" s="293"/>
      <c r="J50" s="190"/>
      <c r="K50" s="190"/>
      <c r="L50" s="190"/>
      <c r="M50" s="192"/>
      <c r="O50" s="40"/>
    </row>
    <row r="51" spans="1:15" ht="12.75" customHeight="1">
      <c r="A51" s="188"/>
      <c r="B51" s="289"/>
      <c r="C51" s="289"/>
      <c r="D51" s="289"/>
      <c r="E51" s="186" t="s">
        <v>59</v>
      </c>
      <c r="F51" s="290"/>
      <c r="G51" s="291"/>
      <c r="H51" s="292"/>
      <c r="I51" s="293"/>
      <c r="J51" s="190"/>
      <c r="K51" s="190"/>
      <c r="L51" s="190"/>
      <c r="M51" s="192"/>
      <c r="O51" s="40"/>
    </row>
    <row r="52" spans="1:15" ht="12.75" customHeight="1">
      <c r="A52" s="294"/>
      <c r="B52" s="295"/>
      <c r="C52" s="295"/>
      <c r="D52" s="295"/>
      <c r="E52" s="194"/>
      <c r="F52" s="296"/>
      <c r="G52" s="297"/>
      <c r="H52" s="298"/>
      <c r="I52" s="299"/>
      <c r="J52" s="196"/>
      <c r="K52" s="196"/>
      <c r="L52" s="196"/>
      <c r="M52" s="198"/>
      <c r="O52" s="40"/>
    </row>
    <row r="53" spans="1:15" ht="24.75" customHeight="1">
      <c r="A53" s="129" t="s">
        <v>80</v>
      </c>
      <c r="B53" s="129"/>
      <c r="C53" s="129"/>
      <c r="D53" s="129"/>
      <c r="E53" s="300"/>
      <c r="F53" s="300"/>
      <c r="G53" s="301"/>
      <c r="H53" s="302"/>
      <c r="I53" s="303"/>
      <c r="J53" s="304"/>
      <c r="K53" s="304"/>
      <c r="L53" s="304"/>
      <c r="M53" s="305"/>
      <c r="O53" s="40"/>
    </row>
    <row r="54" spans="1:15" ht="12.75" customHeight="1">
      <c r="A54" s="560" t="s">
        <v>64</v>
      </c>
      <c r="B54" s="561"/>
      <c r="C54" s="561"/>
      <c r="D54" s="562"/>
      <c r="E54" s="219"/>
      <c r="F54" s="219"/>
      <c r="G54" s="220"/>
      <c r="H54" s="92" t="s">
        <v>65</v>
      </c>
      <c r="I54" s="92" t="s">
        <v>81</v>
      </c>
      <c r="J54" s="218" t="s">
        <v>82</v>
      </c>
      <c r="K54" s="560" t="s">
        <v>68</v>
      </c>
      <c r="L54" s="561"/>
      <c r="M54" s="562"/>
      <c r="N54" s="306" t="s">
        <v>83</v>
      </c>
      <c r="O54" s="40"/>
    </row>
    <row r="55" spans="1:15" ht="12.75" customHeight="1">
      <c r="A55" s="223"/>
      <c r="B55" s="134"/>
      <c r="C55" s="134"/>
      <c r="D55" s="224"/>
      <c r="E55" s="129" t="s">
        <v>70</v>
      </c>
      <c r="F55" s="129"/>
      <c r="G55" s="97"/>
      <c r="H55" s="130"/>
      <c r="I55" s="130" t="s">
        <v>84</v>
      </c>
      <c r="J55" s="223" t="s">
        <v>85</v>
      </c>
      <c r="K55" s="551" t="s">
        <v>73</v>
      </c>
      <c r="L55" s="552"/>
      <c r="M55" s="553"/>
      <c r="N55" s="307" t="s">
        <v>86</v>
      </c>
      <c r="O55" s="40"/>
    </row>
    <row r="56" spans="1:15" ht="12.75" customHeight="1">
      <c r="A56" s="554" t="s">
        <v>75</v>
      </c>
      <c r="B56" s="555"/>
      <c r="C56" s="555"/>
      <c r="D56" s="556"/>
      <c r="E56" s="228"/>
      <c r="F56" s="228"/>
      <c r="G56" s="229"/>
      <c r="H56" s="128" t="s">
        <v>76</v>
      </c>
      <c r="I56" s="128" t="s">
        <v>87</v>
      </c>
      <c r="J56" s="226" t="s">
        <v>88</v>
      </c>
      <c r="K56" s="554" t="s">
        <v>77</v>
      </c>
      <c r="L56" s="555"/>
      <c r="M56" s="556"/>
      <c r="N56" s="308" t="s">
        <v>78</v>
      </c>
      <c r="O56" s="40"/>
    </row>
    <row r="57" spans="1:15" ht="4.5" customHeight="1" thickBot="1">
      <c r="A57" s="227"/>
      <c r="B57" s="227"/>
      <c r="C57" s="227"/>
      <c r="D57" s="227"/>
      <c r="E57" s="228"/>
      <c r="F57" s="228"/>
      <c r="G57" s="229"/>
      <c r="H57" s="227"/>
      <c r="I57" s="134"/>
      <c r="J57" s="227"/>
      <c r="K57" s="227"/>
      <c r="L57" s="227"/>
      <c r="M57" s="227"/>
      <c r="N57" s="309"/>
      <c r="O57" s="40"/>
    </row>
    <row r="58" spans="1:15" ht="15" customHeight="1" thickTop="1">
      <c r="A58" s="310">
        <f>A46</f>
        <v>50</v>
      </c>
      <c r="B58" s="311">
        <f>B46</f>
        <v>6</v>
      </c>
      <c r="C58" s="311">
        <f>C46+1</f>
        <v>41</v>
      </c>
      <c r="D58" s="243">
        <v>22</v>
      </c>
      <c r="E58" s="312" t="s">
        <v>89</v>
      </c>
      <c r="F58" s="313"/>
      <c r="G58" s="312"/>
      <c r="H58" s="314" t="s">
        <v>90</v>
      </c>
      <c r="I58" s="315">
        <v>63.7</v>
      </c>
      <c r="J58" s="316">
        <v>8011</v>
      </c>
      <c r="K58" s="546" t="s">
        <v>99</v>
      </c>
      <c r="L58" s="547"/>
      <c r="M58" s="548"/>
      <c r="N58" s="309"/>
      <c r="O58" s="40"/>
    </row>
    <row r="59" spans="1:15" ht="15" customHeight="1">
      <c r="A59" s="250">
        <f aca="true" t="shared" si="4" ref="A59:A67">A58</f>
        <v>50</v>
      </c>
      <c r="B59" s="251">
        <f aca="true" t="shared" si="5" ref="B59:B67">B58</f>
        <v>6</v>
      </c>
      <c r="C59" s="311">
        <f aca="true" t="shared" si="6" ref="C59:C67">C58+1</f>
        <v>42</v>
      </c>
      <c r="D59" s="253">
        <f>D58</f>
        <v>22</v>
      </c>
      <c r="E59" s="261" t="s">
        <v>91</v>
      </c>
      <c r="F59" s="317"/>
      <c r="G59" s="261"/>
      <c r="H59" s="318" t="s">
        <v>90</v>
      </c>
      <c r="I59" s="397">
        <v>25.2</v>
      </c>
      <c r="J59" s="316">
        <f aca="true" t="shared" si="7" ref="J59:J67">J58+1</f>
        <v>8012</v>
      </c>
      <c r="K59" s="536" t="s">
        <v>99</v>
      </c>
      <c r="L59" s="537"/>
      <c r="M59" s="538"/>
      <c r="N59" s="309"/>
      <c r="O59" s="40"/>
    </row>
    <row r="60" spans="1:15" ht="15" customHeight="1">
      <c r="A60" s="250">
        <f t="shared" si="4"/>
        <v>50</v>
      </c>
      <c r="B60" s="251">
        <f t="shared" si="5"/>
        <v>6</v>
      </c>
      <c r="C60" s="311">
        <f t="shared" si="6"/>
        <v>43</v>
      </c>
      <c r="D60" s="253"/>
      <c r="E60" s="320"/>
      <c r="F60" s="320"/>
      <c r="G60" s="321"/>
      <c r="H60" s="402"/>
      <c r="I60" s="263"/>
      <c r="J60" s="316">
        <f t="shared" si="7"/>
        <v>8013</v>
      </c>
      <c r="K60" s="536"/>
      <c r="L60" s="537"/>
      <c r="M60" s="538"/>
      <c r="N60" s="309"/>
      <c r="O60" s="40"/>
    </row>
    <row r="61" spans="1:15" ht="15" customHeight="1">
      <c r="A61" s="250">
        <f t="shared" si="4"/>
        <v>50</v>
      </c>
      <c r="B61" s="251">
        <f t="shared" si="5"/>
        <v>6</v>
      </c>
      <c r="C61" s="311">
        <f t="shared" si="6"/>
        <v>44</v>
      </c>
      <c r="D61" s="253"/>
      <c r="E61" s="323"/>
      <c r="F61" s="323"/>
      <c r="G61" s="324"/>
      <c r="H61" s="402"/>
      <c r="I61" s="263"/>
      <c r="J61" s="316">
        <f t="shared" si="7"/>
        <v>8014</v>
      </c>
      <c r="K61" s="536"/>
      <c r="L61" s="537"/>
      <c r="M61" s="538"/>
      <c r="N61" s="309"/>
      <c r="O61" s="40"/>
    </row>
    <row r="62" spans="1:15" ht="15" customHeight="1">
      <c r="A62" s="250">
        <f t="shared" si="4"/>
        <v>50</v>
      </c>
      <c r="B62" s="251">
        <f t="shared" si="5"/>
        <v>6</v>
      </c>
      <c r="C62" s="251">
        <f t="shared" si="6"/>
        <v>45</v>
      </c>
      <c r="D62" s="253"/>
      <c r="E62" s="259"/>
      <c r="F62" s="259"/>
      <c r="G62" s="324"/>
      <c r="H62" s="402"/>
      <c r="I62" s="263"/>
      <c r="J62" s="399">
        <f t="shared" si="7"/>
        <v>8015</v>
      </c>
      <c r="K62" s="536"/>
      <c r="L62" s="537"/>
      <c r="M62" s="538"/>
      <c r="N62" s="309"/>
      <c r="O62" s="40"/>
    </row>
    <row r="63" spans="1:15" ht="15" customHeight="1">
      <c r="A63" s="310">
        <f t="shared" si="4"/>
        <v>50</v>
      </c>
      <c r="B63" s="311">
        <f t="shared" si="5"/>
        <v>6</v>
      </c>
      <c r="C63" s="311">
        <f t="shared" si="6"/>
        <v>46</v>
      </c>
      <c r="D63" s="328">
        <v>23</v>
      </c>
      <c r="E63" s="592" t="s">
        <v>92</v>
      </c>
      <c r="F63" s="593"/>
      <c r="G63" s="594"/>
      <c r="H63" s="329" t="s">
        <v>93</v>
      </c>
      <c r="I63" s="400">
        <v>22940</v>
      </c>
      <c r="J63" s="316">
        <f t="shared" si="7"/>
        <v>8016</v>
      </c>
      <c r="K63" s="599" t="s">
        <v>48</v>
      </c>
      <c r="L63" s="600"/>
      <c r="M63" s="601"/>
      <c r="N63" s="309"/>
      <c r="O63" s="40"/>
    </row>
    <row r="64" spans="1:15" ht="15" customHeight="1">
      <c r="A64" s="250">
        <f t="shared" si="4"/>
        <v>50</v>
      </c>
      <c r="B64" s="251">
        <f t="shared" si="5"/>
        <v>6</v>
      </c>
      <c r="C64" s="311">
        <f t="shared" si="6"/>
        <v>47</v>
      </c>
      <c r="D64" s="253">
        <f>D63</f>
        <v>23</v>
      </c>
      <c r="E64" s="331" t="s">
        <v>94</v>
      </c>
      <c r="F64" s="332"/>
      <c r="G64" s="333"/>
      <c r="H64" s="318" t="s">
        <v>90</v>
      </c>
      <c r="I64" s="397">
        <v>8</v>
      </c>
      <c r="J64" s="316">
        <f t="shared" si="7"/>
        <v>8017</v>
      </c>
      <c r="K64" s="536" t="s">
        <v>48</v>
      </c>
      <c r="L64" s="537"/>
      <c r="M64" s="538"/>
      <c r="N64" s="309"/>
      <c r="O64" s="40"/>
    </row>
    <row r="65" spans="1:15" ht="15" customHeight="1">
      <c r="A65" s="250">
        <f t="shared" si="4"/>
        <v>50</v>
      </c>
      <c r="B65" s="251">
        <f t="shared" si="5"/>
        <v>6</v>
      </c>
      <c r="C65" s="311">
        <f t="shared" si="6"/>
        <v>48</v>
      </c>
      <c r="D65" s="253"/>
      <c r="E65" s="323"/>
      <c r="F65" s="323"/>
      <c r="G65" s="334"/>
      <c r="H65" s="403"/>
      <c r="I65" s="327"/>
      <c r="J65" s="316">
        <f t="shared" si="7"/>
        <v>8018</v>
      </c>
      <c r="K65" s="536"/>
      <c r="L65" s="537"/>
      <c r="M65" s="538"/>
      <c r="N65" s="309"/>
      <c r="O65" s="40"/>
    </row>
    <row r="66" spans="1:15" ht="15" customHeight="1">
      <c r="A66" s="250">
        <f t="shared" si="4"/>
        <v>50</v>
      </c>
      <c r="B66" s="251">
        <f t="shared" si="5"/>
        <v>6</v>
      </c>
      <c r="C66" s="311">
        <f t="shared" si="6"/>
        <v>49</v>
      </c>
      <c r="D66" s="253"/>
      <c r="E66" s="323"/>
      <c r="F66" s="323"/>
      <c r="G66" s="334"/>
      <c r="H66" s="403"/>
      <c r="I66" s="327"/>
      <c r="J66" s="316">
        <f t="shared" si="7"/>
        <v>8019</v>
      </c>
      <c r="K66" s="536"/>
      <c r="L66" s="537"/>
      <c r="M66" s="538"/>
      <c r="N66" s="309"/>
      <c r="O66" s="40"/>
    </row>
    <row r="67" spans="1:15" ht="15" customHeight="1" thickBot="1">
      <c r="A67" s="266">
        <f t="shared" si="4"/>
        <v>50</v>
      </c>
      <c r="B67" s="267">
        <f t="shared" si="5"/>
        <v>6</v>
      </c>
      <c r="C67" s="267">
        <f t="shared" si="6"/>
        <v>50</v>
      </c>
      <c r="D67" s="268"/>
      <c r="E67" s="336"/>
      <c r="F67" s="336"/>
      <c r="G67" s="337"/>
      <c r="H67" s="404"/>
      <c r="I67" s="339"/>
      <c r="J67" s="340">
        <f t="shared" si="7"/>
        <v>8020</v>
      </c>
      <c r="K67" s="539"/>
      <c r="L67" s="540"/>
      <c r="M67" s="541"/>
      <c r="N67" s="309"/>
      <c r="O67" s="40"/>
    </row>
    <row r="68" spans="1:15" ht="6.75" customHeight="1" thickTop="1">
      <c r="A68" s="341"/>
      <c r="B68" s="341"/>
      <c r="C68" s="341"/>
      <c r="D68" s="341"/>
      <c r="E68" s="342"/>
      <c r="F68" s="342"/>
      <c r="G68" s="343"/>
      <c r="H68" s="341"/>
      <c r="I68" s="341"/>
      <c r="J68" s="341"/>
      <c r="K68" s="341"/>
      <c r="L68" s="341"/>
      <c r="M68" s="341"/>
      <c r="N68" s="309"/>
      <c r="O68" s="40"/>
    </row>
    <row r="69" spans="1:15" ht="15" customHeight="1" hidden="1" thickTop="1">
      <c r="A69" s="583">
        <f>A67</f>
        <v>50</v>
      </c>
      <c r="B69" s="585">
        <f>B67</f>
        <v>6</v>
      </c>
      <c r="C69" s="585">
        <f>C67+1</f>
        <v>51</v>
      </c>
      <c r="D69" s="243">
        <f>'[1]594'!D14</f>
        <v>41</v>
      </c>
      <c r="E69" s="579" t="str">
        <f>'[1]594'!E14</f>
        <v>Výstavba dálnice D 26,5/120 (bez mostů a tunelů)</v>
      </c>
      <c r="F69" s="580"/>
      <c r="G69" s="344" t="str">
        <f>'[1]594'!G14</f>
        <v>délka</v>
      </c>
      <c r="H69" s="92" t="str">
        <f>'[1]594'!H14</f>
        <v>m</v>
      </c>
      <c r="I69" s="345"/>
      <c r="J69" s="346">
        <f>J67+1</f>
        <v>8021</v>
      </c>
      <c r="K69" s="546"/>
      <c r="L69" s="547"/>
      <c r="M69" s="548"/>
      <c r="N69" s="590">
        <f>I69*I70</f>
        <v>0</v>
      </c>
      <c r="O69" s="40"/>
    </row>
    <row r="70" spans="1:15" ht="15" customHeight="1" hidden="1">
      <c r="A70" s="584"/>
      <c r="B70" s="586"/>
      <c r="C70" s="586"/>
      <c r="D70" s="268">
        <f>'[1]594'!D15</f>
        <v>42</v>
      </c>
      <c r="E70" s="581"/>
      <c r="F70" s="582"/>
      <c r="G70" s="347" t="str">
        <f>'[1]594'!G15</f>
        <v> měrné náklady </v>
      </c>
      <c r="H70" s="271" t="str">
        <f>'[1]594'!H15</f>
        <v>tis.Kč/m</v>
      </c>
      <c r="I70" s="348"/>
      <c r="J70" s="349">
        <v>8051</v>
      </c>
      <c r="K70" s="539"/>
      <c r="L70" s="540"/>
      <c r="M70" s="541"/>
      <c r="N70" s="590"/>
      <c r="O70" s="40"/>
    </row>
    <row r="71" spans="1:15" ht="15" customHeight="1">
      <c r="A71" s="583">
        <f>A69</f>
        <v>50</v>
      </c>
      <c r="B71" s="585">
        <f>B69</f>
        <v>6</v>
      </c>
      <c r="C71" s="585">
        <f>C69+1</f>
        <v>52</v>
      </c>
      <c r="D71" s="243">
        <f>'[1]594'!D16</f>
        <v>41</v>
      </c>
      <c r="E71" s="579" t="str">
        <f>'[1]594'!E16</f>
        <v>Výstavba dálnice D 27,5/120 (bez mostů a tunelů)</v>
      </c>
      <c r="F71" s="580"/>
      <c r="G71" s="344" t="str">
        <f>'[1]594'!G16</f>
        <v>délka</v>
      </c>
      <c r="H71" s="92" t="str">
        <f>'[1]594'!H16</f>
        <v>m</v>
      </c>
      <c r="I71" s="350">
        <v>5967</v>
      </c>
      <c r="J71" s="346">
        <f aca="true" t="shared" si="8" ref="J71:J102">J69+1</f>
        <v>8022</v>
      </c>
      <c r="K71" s="546" t="s">
        <v>48</v>
      </c>
      <c r="L71" s="547"/>
      <c r="M71" s="548"/>
      <c r="N71" s="590">
        <f>I71*I72</f>
        <v>716040</v>
      </c>
      <c r="O71" s="40"/>
    </row>
    <row r="72" spans="1:15" ht="15" customHeight="1">
      <c r="A72" s="584"/>
      <c r="B72" s="586"/>
      <c r="C72" s="586"/>
      <c r="D72" s="268">
        <f>'[1]594'!D17</f>
        <v>42</v>
      </c>
      <c r="E72" s="581"/>
      <c r="F72" s="582"/>
      <c r="G72" s="347" t="str">
        <f>'[1]594'!G17</f>
        <v> měrné náklady </v>
      </c>
      <c r="H72" s="271" t="str">
        <f>'[1]594'!H17</f>
        <v>tis.Kč/m</v>
      </c>
      <c r="I72" s="348">
        <v>120</v>
      </c>
      <c r="J72" s="349">
        <f t="shared" si="8"/>
        <v>8052</v>
      </c>
      <c r="K72" s="539" t="s">
        <v>17</v>
      </c>
      <c r="L72" s="540"/>
      <c r="M72" s="541"/>
      <c r="N72" s="590"/>
      <c r="O72" s="40"/>
    </row>
    <row r="73" spans="1:15" ht="15" customHeight="1">
      <c r="A73" s="583">
        <f>A71</f>
        <v>50</v>
      </c>
      <c r="B73" s="585">
        <f>B71</f>
        <v>6</v>
      </c>
      <c r="C73" s="585">
        <f>C71+1</f>
        <v>53</v>
      </c>
      <c r="D73" s="243">
        <f>'[1]594'!D18</f>
        <v>41</v>
      </c>
      <c r="E73" s="579" t="str">
        <f>'[1]594'!E18</f>
        <v>Výstavba dálnice D 28/100 (bez mostů a tunelů) </v>
      </c>
      <c r="F73" s="580"/>
      <c r="G73" s="344" t="str">
        <f>'[1]594'!G18</f>
        <v>délka</v>
      </c>
      <c r="H73" s="92" t="str">
        <f>'[1]594'!H18</f>
        <v>m</v>
      </c>
      <c r="I73" s="350">
        <v>9628</v>
      </c>
      <c r="J73" s="346">
        <f t="shared" si="8"/>
        <v>8023</v>
      </c>
      <c r="K73" s="546" t="s">
        <v>48</v>
      </c>
      <c r="L73" s="547"/>
      <c r="M73" s="548"/>
      <c r="N73" s="591">
        <f>I73*I74</f>
        <v>1203500</v>
      </c>
      <c r="O73" s="40"/>
    </row>
    <row r="74" spans="1:15" ht="15" customHeight="1">
      <c r="A74" s="584"/>
      <c r="B74" s="586"/>
      <c r="C74" s="586"/>
      <c r="D74" s="268">
        <f>'[1]594'!D19</f>
        <v>42</v>
      </c>
      <c r="E74" s="581"/>
      <c r="F74" s="582"/>
      <c r="G74" s="347" t="str">
        <f>'[1]594'!G19</f>
        <v> měrné náklady </v>
      </c>
      <c r="H74" s="271" t="str">
        <f>'[1]594'!H19</f>
        <v>tis.Kč/m</v>
      </c>
      <c r="I74" s="348">
        <v>125</v>
      </c>
      <c r="J74" s="349">
        <f t="shared" si="8"/>
        <v>8053</v>
      </c>
      <c r="K74" s="539" t="s">
        <v>17</v>
      </c>
      <c r="L74" s="540"/>
      <c r="M74" s="541"/>
      <c r="N74" s="591"/>
      <c r="O74" s="40"/>
    </row>
    <row r="75" spans="1:15" ht="15" customHeight="1" hidden="1">
      <c r="A75" s="583">
        <f>A73</f>
        <v>50</v>
      </c>
      <c r="B75" s="585">
        <f>B73</f>
        <v>6</v>
      </c>
      <c r="C75" s="585">
        <f>C73+1</f>
        <v>54</v>
      </c>
      <c r="D75" s="243">
        <f>'[1]594'!D20</f>
        <v>41</v>
      </c>
      <c r="E75" s="579">
        <f>'[1]594'!E20</f>
        <v>0</v>
      </c>
      <c r="F75" s="580"/>
      <c r="G75" s="344" t="str">
        <f>'[1]594'!G20</f>
        <v>délka</v>
      </c>
      <c r="H75" s="92" t="str">
        <f>'[1]594'!H20</f>
        <v>m</v>
      </c>
      <c r="I75" s="350"/>
      <c r="J75" s="346">
        <f t="shared" si="8"/>
        <v>8024</v>
      </c>
      <c r="K75" s="546"/>
      <c r="L75" s="547"/>
      <c r="M75" s="548"/>
      <c r="N75" s="591">
        <f>I75*I76</f>
        <v>0</v>
      </c>
      <c r="O75" s="40"/>
    </row>
    <row r="76" spans="1:15" ht="15" customHeight="1" hidden="1">
      <c r="A76" s="584"/>
      <c r="B76" s="586"/>
      <c r="C76" s="586"/>
      <c r="D76" s="268">
        <f>'[1]594'!D21</f>
        <v>42</v>
      </c>
      <c r="E76" s="581"/>
      <c r="F76" s="582"/>
      <c r="G76" s="347" t="str">
        <f>'[1]594'!G21</f>
        <v> měrné náklady </v>
      </c>
      <c r="H76" s="271" t="str">
        <f>'[1]594'!H21</f>
        <v>tis.Kč/m</v>
      </c>
      <c r="I76" s="348"/>
      <c r="J76" s="349">
        <f t="shared" si="8"/>
        <v>8054</v>
      </c>
      <c r="K76" s="539"/>
      <c r="L76" s="540"/>
      <c r="M76" s="541"/>
      <c r="N76" s="591"/>
      <c r="O76" s="40"/>
    </row>
    <row r="77" spans="1:15" ht="15" customHeight="1" hidden="1">
      <c r="A77" s="583">
        <f>A75</f>
        <v>50</v>
      </c>
      <c r="B77" s="585">
        <f>B75</f>
        <v>6</v>
      </c>
      <c r="C77" s="585">
        <f>C75+1</f>
        <v>55</v>
      </c>
      <c r="D77" s="243">
        <f>'[1]594'!D22</f>
        <v>41</v>
      </c>
      <c r="E77" s="579">
        <f>'[1]594'!E22</f>
        <v>0</v>
      </c>
      <c r="F77" s="580"/>
      <c r="G77" s="344" t="str">
        <f>'[1]594'!G22</f>
        <v>délka</v>
      </c>
      <c r="H77" s="92" t="str">
        <f>'[1]594'!H22</f>
        <v>m</v>
      </c>
      <c r="I77" s="350"/>
      <c r="J77" s="346">
        <f t="shared" si="8"/>
        <v>8025</v>
      </c>
      <c r="K77" s="546"/>
      <c r="L77" s="547"/>
      <c r="M77" s="548"/>
      <c r="N77" s="591">
        <f>I77*I78</f>
        <v>0</v>
      </c>
      <c r="O77" s="40"/>
    </row>
    <row r="78" spans="1:15" ht="15" customHeight="1" hidden="1">
      <c r="A78" s="584"/>
      <c r="B78" s="586"/>
      <c r="C78" s="586"/>
      <c r="D78" s="268">
        <f>'[1]594'!D23</f>
        <v>42</v>
      </c>
      <c r="E78" s="581"/>
      <c r="F78" s="582"/>
      <c r="G78" s="347" t="str">
        <f>'[1]594'!G23</f>
        <v> měrné náklady </v>
      </c>
      <c r="H78" s="271" t="str">
        <f>'[1]594'!H23</f>
        <v>tis.Kč/m</v>
      </c>
      <c r="I78" s="348"/>
      <c r="J78" s="349">
        <f t="shared" si="8"/>
        <v>8055</v>
      </c>
      <c r="K78" s="539"/>
      <c r="L78" s="540"/>
      <c r="M78" s="541"/>
      <c r="N78" s="591"/>
      <c r="O78" s="40"/>
    </row>
    <row r="79" spans="1:15" ht="15" customHeight="1">
      <c r="A79" s="583">
        <f>A77</f>
        <v>50</v>
      </c>
      <c r="B79" s="585">
        <f>B77</f>
        <v>6</v>
      </c>
      <c r="C79" s="585">
        <f>C77+1</f>
        <v>56</v>
      </c>
      <c r="D79" s="243">
        <f>'[1]594'!D24</f>
        <v>41</v>
      </c>
      <c r="E79" s="579" t="str">
        <f>'[1]594'!E24</f>
        <v>Výstavba dálničních mostů </v>
      </c>
      <c r="F79" s="580"/>
      <c r="G79" s="344" t="str">
        <f>'[1]594'!G24</f>
        <v>délka</v>
      </c>
      <c r="H79" s="92" t="str">
        <f>'[1]594'!H24</f>
        <v>m</v>
      </c>
      <c r="I79" s="350">
        <v>4857</v>
      </c>
      <c r="J79" s="346">
        <f t="shared" si="8"/>
        <v>8026</v>
      </c>
      <c r="K79" s="546" t="s">
        <v>48</v>
      </c>
      <c r="L79" s="547"/>
      <c r="M79" s="548"/>
      <c r="N79" s="591">
        <f>I79*I80</f>
        <v>4177020</v>
      </c>
      <c r="O79" s="40"/>
    </row>
    <row r="80" spans="1:15" ht="15" customHeight="1">
      <c r="A80" s="584"/>
      <c r="B80" s="586"/>
      <c r="C80" s="586"/>
      <c r="D80" s="268">
        <f>'[1]594'!D25</f>
        <v>42</v>
      </c>
      <c r="E80" s="581"/>
      <c r="F80" s="582"/>
      <c r="G80" s="347" t="str">
        <f>'[1]594'!G25</f>
        <v> měrné náklady </v>
      </c>
      <c r="H80" s="271" t="str">
        <f>'[1]594'!H25</f>
        <v>tis.Kč/m</v>
      </c>
      <c r="I80" s="348">
        <v>860</v>
      </c>
      <c r="J80" s="349">
        <f t="shared" si="8"/>
        <v>8056</v>
      </c>
      <c r="K80" s="539" t="s">
        <v>17</v>
      </c>
      <c r="L80" s="540"/>
      <c r="M80" s="541"/>
      <c r="N80" s="591"/>
      <c r="O80" s="40"/>
    </row>
    <row r="81" spans="1:15" ht="15" customHeight="1">
      <c r="A81" s="583">
        <f>A79</f>
        <v>50</v>
      </c>
      <c r="B81" s="585">
        <f>B79</f>
        <v>6</v>
      </c>
      <c r="C81" s="585">
        <f>C79+1</f>
        <v>57</v>
      </c>
      <c r="D81" s="243">
        <f>'[1]594'!D26</f>
        <v>41</v>
      </c>
      <c r="E81" s="579" t="str">
        <f>'[1]594'!E26</f>
        <v>Výstavba dálničních tunelů</v>
      </c>
      <c r="F81" s="580"/>
      <c r="G81" s="344" t="str">
        <f>'[1]594'!G26</f>
        <v>délka</v>
      </c>
      <c r="H81" s="92" t="str">
        <f>'[1]594'!H26</f>
        <v>m</v>
      </c>
      <c r="I81" s="350">
        <v>2511</v>
      </c>
      <c r="J81" s="346">
        <f t="shared" si="8"/>
        <v>8027</v>
      </c>
      <c r="K81" s="546" t="s">
        <v>48</v>
      </c>
      <c r="L81" s="547"/>
      <c r="M81" s="548"/>
      <c r="N81" s="591">
        <f>I81*I82</f>
        <v>3766500</v>
      </c>
      <c r="O81" s="40"/>
    </row>
    <row r="82" spans="1:15" ht="15" customHeight="1">
      <c r="A82" s="584"/>
      <c r="B82" s="586"/>
      <c r="C82" s="586"/>
      <c r="D82" s="268">
        <f>'[1]594'!D27</f>
        <v>42</v>
      </c>
      <c r="E82" s="581"/>
      <c r="F82" s="582"/>
      <c r="G82" s="347" t="str">
        <f>'[1]594'!G27</f>
        <v> měrné náklady </v>
      </c>
      <c r="H82" s="271" t="str">
        <f>'[1]594'!H27</f>
        <v>tis.Kč/m</v>
      </c>
      <c r="I82" s="348">
        <v>1500</v>
      </c>
      <c r="J82" s="349">
        <f t="shared" si="8"/>
        <v>8057</v>
      </c>
      <c r="K82" s="539" t="s">
        <v>17</v>
      </c>
      <c r="L82" s="540"/>
      <c r="M82" s="541"/>
      <c r="N82" s="591"/>
      <c r="O82" s="40"/>
    </row>
    <row r="83" spans="1:15" ht="15" customHeight="1" hidden="1">
      <c r="A83" s="583">
        <f>A81</f>
        <v>50</v>
      </c>
      <c r="B83" s="585">
        <f>B81</f>
        <v>6</v>
      </c>
      <c r="C83" s="585">
        <f>C81+1</f>
        <v>58</v>
      </c>
      <c r="D83" s="243">
        <f>'[1]594'!D28</f>
        <v>41</v>
      </c>
      <c r="E83" s="579">
        <f>'[1]594'!E28</f>
        <v>0</v>
      </c>
      <c r="F83" s="580"/>
      <c r="G83" s="344" t="str">
        <f>'[1]594'!G28</f>
        <v>délka</v>
      </c>
      <c r="H83" s="92" t="str">
        <f>'[1]594'!H28</f>
        <v>m</v>
      </c>
      <c r="I83" s="350"/>
      <c r="J83" s="346">
        <f t="shared" si="8"/>
        <v>8028</v>
      </c>
      <c r="K83" s="546"/>
      <c r="L83" s="547"/>
      <c r="M83" s="548"/>
      <c r="N83" s="591">
        <f>I83*I84</f>
        <v>0</v>
      </c>
      <c r="O83" s="40"/>
    </row>
    <row r="84" spans="1:15" ht="15" customHeight="1" hidden="1">
      <c r="A84" s="584"/>
      <c r="B84" s="586"/>
      <c r="C84" s="586"/>
      <c r="D84" s="268">
        <f>'[1]594'!D29</f>
        <v>42</v>
      </c>
      <c r="E84" s="581"/>
      <c r="F84" s="582"/>
      <c r="G84" s="347" t="str">
        <f>'[1]594'!G29</f>
        <v> měrné náklady </v>
      </c>
      <c r="H84" s="271" t="str">
        <f>'[1]594'!H29</f>
        <v>tis.Kč/m</v>
      </c>
      <c r="I84" s="348"/>
      <c r="J84" s="349">
        <f t="shared" si="8"/>
        <v>8058</v>
      </c>
      <c r="K84" s="539"/>
      <c r="L84" s="540"/>
      <c r="M84" s="541"/>
      <c r="N84" s="591"/>
      <c r="O84" s="40"/>
    </row>
    <row r="85" spans="1:15" ht="15" customHeight="1" hidden="1">
      <c r="A85" s="583">
        <f>A83</f>
        <v>50</v>
      </c>
      <c r="B85" s="585">
        <f>B83</f>
        <v>6</v>
      </c>
      <c r="C85" s="585">
        <f>C83+1</f>
        <v>59</v>
      </c>
      <c r="D85" s="243">
        <f>'[1]594'!D30</f>
        <v>41</v>
      </c>
      <c r="E85" s="579">
        <f>'[1]594'!E30</f>
        <v>0</v>
      </c>
      <c r="F85" s="580"/>
      <c r="G85" s="344" t="str">
        <f>'[1]594'!G30</f>
        <v>délka</v>
      </c>
      <c r="H85" s="92" t="str">
        <f>'[1]594'!H30</f>
        <v>m</v>
      </c>
      <c r="I85" s="350"/>
      <c r="J85" s="346">
        <f t="shared" si="8"/>
        <v>8029</v>
      </c>
      <c r="K85" s="546"/>
      <c r="L85" s="547"/>
      <c r="M85" s="548"/>
      <c r="N85" s="591">
        <f>I85*I86</f>
        <v>0</v>
      </c>
      <c r="O85" s="40"/>
    </row>
    <row r="86" spans="1:15" ht="15" customHeight="1" hidden="1">
      <c r="A86" s="584"/>
      <c r="B86" s="586"/>
      <c r="C86" s="586"/>
      <c r="D86" s="268">
        <f>'[1]594'!D31</f>
        <v>42</v>
      </c>
      <c r="E86" s="581"/>
      <c r="F86" s="582"/>
      <c r="G86" s="347" t="str">
        <f>'[1]594'!G31</f>
        <v> měrné náklady </v>
      </c>
      <c r="H86" s="271" t="str">
        <f>'[1]594'!H31</f>
        <v>tis.Kč/m</v>
      </c>
      <c r="I86" s="348"/>
      <c r="J86" s="349">
        <f t="shared" si="8"/>
        <v>8059</v>
      </c>
      <c r="K86" s="539"/>
      <c r="L86" s="540"/>
      <c r="M86" s="541"/>
      <c r="N86" s="591"/>
      <c r="O86" s="40"/>
    </row>
    <row r="87" spans="1:15" ht="15" customHeight="1" hidden="1">
      <c r="A87" s="583">
        <f>A85</f>
        <v>50</v>
      </c>
      <c r="B87" s="585">
        <f>B85</f>
        <v>6</v>
      </c>
      <c r="C87" s="585">
        <f>C85+1</f>
        <v>60</v>
      </c>
      <c r="D87" s="243">
        <f>'[1]594'!D32</f>
        <v>41</v>
      </c>
      <c r="E87" s="579">
        <f>'[1]594'!E32</f>
        <v>0</v>
      </c>
      <c r="F87" s="580"/>
      <c r="G87" s="344" t="str">
        <f>'[1]594'!G32</f>
        <v>délka</v>
      </c>
      <c r="H87" s="92" t="str">
        <f>'[1]594'!H32</f>
        <v>m</v>
      </c>
      <c r="I87" s="350"/>
      <c r="J87" s="346">
        <f t="shared" si="8"/>
        <v>8030</v>
      </c>
      <c r="K87" s="546"/>
      <c r="L87" s="547"/>
      <c r="M87" s="548"/>
      <c r="N87" s="591">
        <f>I87*I88</f>
        <v>0</v>
      </c>
      <c r="O87" s="40"/>
    </row>
    <row r="88" spans="1:15" ht="15" customHeight="1" hidden="1">
      <c r="A88" s="584"/>
      <c r="B88" s="586"/>
      <c r="C88" s="586"/>
      <c r="D88" s="268">
        <f>'[1]594'!D33</f>
        <v>42</v>
      </c>
      <c r="E88" s="581"/>
      <c r="F88" s="582"/>
      <c r="G88" s="347" t="str">
        <f>'[1]594'!G33</f>
        <v> měrné náklady </v>
      </c>
      <c r="H88" s="271" t="str">
        <f>'[1]594'!H33</f>
        <v>tis.Kč/m</v>
      </c>
      <c r="I88" s="348"/>
      <c r="J88" s="349">
        <f t="shared" si="8"/>
        <v>8060</v>
      </c>
      <c r="K88" s="539"/>
      <c r="L88" s="540"/>
      <c r="M88" s="541"/>
      <c r="N88" s="591"/>
      <c r="O88" s="40"/>
    </row>
    <row r="89" spans="1:15" ht="15" customHeight="1">
      <c r="A89" s="583">
        <f>A87</f>
        <v>50</v>
      </c>
      <c r="B89" s="585">
        <f>B87</f>
        <v>6</v>
      </c>
      <c r="C89" s="585">
        <f>C87+1</f>
        <v>61</v>
      </c>
      <c r="D89" s="243">
        <f>'[1]594'!D34</f>
        <v>41</v>
      </c>
      <c r="E89" s="579" t="str">
        <f>'[1]594'!E34</f>
        <v>Výstavba silnic ostatních kategorií</v>
      </c>
      <c r="F89" s="580"/>
      <c r="G89" s="344" t="str">
        <f>'[1]594'!G34</f>
        <v>délka</v>
      </c>
      <c r="H89" s="92" t="str">
        <f>'[1]594'!H34</f>
        <v>m</v>
      </c>
      <c r="I89" s="350">
        <v>10375</v>
      </c>
      <c r="J89" s="346">
        <f t="shared" si="8"/>
        <v>8031</v>
      </c>
      <c r="K89" s="546" t="s">
        <v>48</v>
      </c>
      <c r="L89" s="547"/>
      <c r="M89" s="548"/>
      <c r="N89" s="591">
        <f>I89*I90</f>
        <v>498000</v>
      </c>
      <c r="O89" s="40"/>
    </row>
    <row r="90" spans="1:15" ht="15" customHeight="1">
      <c r="A90" s="584"/>
      <c r="B90" s="586"/>
      <c r="C90" s="586"/>
      <c r="D90" s="268">
        <f>'[1]594'!D35</f>
        <v>42</v>
      </c>
      <c r="E90" s="581"/>
      <c r="F90" s="582"/>
      <c r="G90" s="347" t="str">
        <f>'[1]594'!G35</f>
        <v> měrné náklady </v>
      </c>
      <c r="H90" s="271" t="str">
        <f>'[1]594'!H35</f>
        <v>tis.Kč/m</v>
      </c>
      <c r="I90" s="348">
        <v>48</v>
      </c>
      <c r="J90" s="349">
        <f t="shared" si="8"/>
        <v>8061</v>
      </c>
      <c r="K90" s="539" t="s">
        <v>17</v>
      </c>
      <c r="L90" s="540"/>
      <c r="M90" s="541"/>
      <c r="N90" s="591"/>
      <c r="O90" s="40"/>
    </row>
    <row r="91" spans="1:15" ht="15" customHeight="1">
      <c r="A91" s="583">
        <f>A89</f>
        <v>50</v>
      </c>
      <c r="B91" s="585">
        <f>B89</f>
        <v>6</v>
      </c>
      <c r="C91" s="585">
        <f>C89+1</f>
        <v>62</v>
      </c>
      <c r="D91" s="243">
        <f>'[1]594'!D36</f>
        <v>41</v>
      </c>
      <c r="E91" s="579" t="str">
        <f>'[1]594'!E36</f>
        <v>Výstavba silničních mostů</v>
      </c>
      <c r="F91" s="580"/>
      <c r="G91" s="344" t="str">
        <f>'[1]594'!G36</f>
        <v>délka</v>
      </c>
      <c r="H91" s="92" t="str">
        <f>'[1]594'!H36</f>
        <v>m</v>
      </c>
      <c r="I91" s="350">
        <v>986</v>
      </c>
      <c r="J91" s="346">
        <f t="shared" si="8"/>
        <v>8032</v>
      </c>
      <c r="K91" s="546" t="s">
        <v>48</v>
      </c>
      <c r="L91" s="547"/>
      <c r="M91" s="548"/>
      <c r="N91" s="591">
        <f>I91*I92</f>
        <v>295800</v>
      </c>
      <c r="O91" s="40"/>
    </row>
    <row r="92" spans="1:15" ht="15" customHeight="1">
      <c r="A92" s="584"/>
      <c r="B92" s="586"/>
      <c r="C92" s="586"/>
      <c r="D92" s="268">
        <f>'[1]594'!D37</f>
        <v>42</v>
      </c>
      <c r="E92" s="581"/>
      <c r="F92" s="582"/>
      <c r="G92" s="347" t="str">
        <f>'[1]594'!G37</f>
        <v> měrné náklady </v>
      </c>
      <c r="H92" s="271" t="str">
        <f>'[1]594'!H37</f>
        <v>tis.Kč/m</v>
      </c>
      <c r="I92" s="348">
        <v>300</v>
      </c>
      <c r="J92" s="349">
        <f t="shared" si="8"/>
        <v>8062</v>
      </c>
      <c r="K92" s="539" t="s">
        <v>17</v>
      </c>
      <c r="L92" s="540"/>
      <c r="M92" s="541"/>
      <c r="N92" s="591"/>
      <c r="O92" s="40"/>
    </row>
    <row r="93" spans="1:15" ht="15" customHeight="1" hidden="1">
      <c r="A93" s="583">
        <f>A91</f>
        <v>50</v>
      </c>
      <c r="B93" s="585">
        <f>B91</f>
        <v>6</v>
      </c>
      <c r="C93" s="585">
        <f>C91+1</f>
        <v>63</v>
      </c>
      <c r="D93" s="243">
        <f>'[1]594'!D38</f>
        <v>41</v>
      </c>
      <c r="E93" s="579">
        <f>'[1]594'!E38</f>
        <v>0</v>
      </c>
      <c r="F93" s="580"/>
      <c r="G93" s="344" t="str">
        <f>'[1]594'!G38</f>
        <v>délka</v>
      </c>
      <c r="H93" s="92" t="str">
        <f>'[1]594'!H38</f>
        <v>m</v>
      </c>
      <c r="I93" s="350"/>
      <c r="J93" s="346">
        <f t="shared" si="8"/>
        <v>8033</v>
      </c>
      <c r="K93" s="546"/>
      <c r="L93" s="547"/>
      <c r="M93" s="548"/>
      <c r="N93" s="591">
        <f>I93*I94</f>
        <v>0</v>
      </c>
      <c r="O93" s="40"/>
    </row>
    <row r="94" spans="1:15" ht="15" customHeight="1" hidden="1">
      <c r="A94" s="584"/>
      <c r="B94" s="586"/>
      <c r="C94" s="586"/>
      <c r="D94" s="268">
        <f>'[1]594'!D39</f>
        <v>42</v>
      </c>
      <c r="E94" s="581"/>
      <c r="F94" s="582"/>
      <c r="G94" s="347" t="str">
        <f>'[1]594'!G39</f>
        <v> měrné náklady </v>
      </c>
      <c r="H94" s="271" t="str">
        <f>'[1]594'!H39</f>
        <v>tis.Kč/m</v>
      </c>
      <c r="I94" s="348"/>
      <c r="J94" s="349">
        <f t="shared" si="8"/>
        <v>8063</v>
      </c>
      <c r="K94" s="539"/>
      <c r="L94" s="540"/>
      <c r="M94" s="541"/>
      <c r="N94" s="591"/>
      <c r="O94" s="40"/>
    </row>
    <row r="95" spans="1:15" ht="15" customHeight="1" hidden="1">
      <c r="A95" s="583">
        <f>A93</f>
        <v>50</v>
      </c>
      <c r="B95" s="585">
        <f>B93</f>
        <v>6</v>
      </c>
      <c r="C95" s="585">
        <f>C93+1</f>
        <v>64</v>
      </c>
      <c r="D95" s="243">
        <f>'[1]594'!D40</f>
        <v>41</v>
      </c>
      <c r="E95" s="579">
        <f>'[1]594'!E40</f>
        <v>0</v>
      </c>
      <c r="F95" s="580"/>
      <c r="G95" s="344" t="str">
        <f>'[1]594'!G40</f>
        <v>délka</v>
      </c>
      <c r="H95" s="92" t="str">
        <f>'[1]594'!H40</f>
        <v>m</v>
      </c>
      <c r="I95" s="350"/>
      <c r="J95" s="346">
        <f t="shared" si="8"/>
        <v>8034</v>
      </c>
      <c r="K95" s="546"/>
      <c r="L95" s="547"/>
      <c r="M95" s="548"/>
      <c r="N95" s="591">
        <f>I95*I96</f>
        <v>0</v>
      </c>
      <c r="O95" s="40"/>
    </row>
    <row r="96" spans="1:15" ht="15" customHeight="1" hidden="1">
      <c r="A96" s="584"/>
      <c r="B96" s="586"/>
      <c r="C96" s="586"/>
      <c r="D96" s="268">
        <f>'[1]594'!D41</f>
        <v>42</v>
      </c>
      <c r="E96" s="581"/>
      <c r="F96" s="582"/>
      <c r="G96" s="347" t="str">
        <f>'[1]594'!G41</f>
        <v> měrné náklady </v>
      </c>
      <c r="H96" s="271" t="str">
        <f>'[1]594'!H41</f>
        <v>tis.Kč/m</v>
      </c>
      <c r="I96" s="348"/>
      <c r="J96" s="349">
        <f t="shared" si="8"/>
        <v>8064</v>
      </c>
      <c r="K96" s="539"/>
      <c r="L96" s="540"/>
      <c r="M96" s="541"/>
      <c r="N96" s="591"/>
      <c r="O96" s="40"/>
    </row>
    <row r="97" spans="1:15" ht="15" customHeight="1" hidden="1">
      <c r="A97" s="583">
        <f>A95</f>
        <v>50</v>
      </c>
      <c r="B97" s="585">
        <f>B95</f>
        <v>6</v>
      </c>
      <c r="C97" s="585">
        <f>C95+1</f>
        <v>65</v>
      </c>
      <c r="D97" s="243">
        <f>'[1]594'!D42</f>
        <v>41</v>
      </c>
      <c r="E97" s="579">
        <f>'[1]594'!E42</f>
        <v>0</v>
      </c>
      <c r="F97" s="580"/>
      <c r="G97" s="344" t="str">
        <f>'[1]594'!G42</f>
        <v>délka</v>
      </c>
      <c r="H97" s="92" t="str">
        <f>'[1]594'!H42</f>
        <v>m</v>
      </c>
      <c r="I97" s="350"/>
      <c r="J97" s="346">
        <f t="shared" si="8"/>
        <v>8035</v>
      </c>
      <c r="K97" s="546"/>
      <c r="L97" s="547"/>
      <c r="M97" s="548"/>
      <c r="N97" s="591">
        <f>I97*I98</f>
        <v>0</v>
      </c>
      <c r="O97" s="40"/>
    </row>
    <row r="98" spans="1:15" ht="15" customHeight="1" hidden="1">
      <c r="A98" s="584"/>
      <c r="B98" s="586"/>
      <c r="C98" s="586"/>
      <c r="D98" s="268">
        <f>'[1]594'!D43</f>
        <v>42</v>
      </c>
      <c r="E98" s="581"/>
      <c r="F98" s="582"/>
      <c r="G98" s="347" t="str">
        <f>'[1]594'!G43</f>
        <v> měrné náklady </v>
      </c>
      <c r="H98" s="271" t="str">
        <f>'[1]594'!H43</f>
        <v>tis.Kč/m</v>
      </c>
      <c r="I98" s="348"/>
      <c r="J98" s="349">
        <f t="shared" si="8"/>
        <v>8065</v>
      </c>
      <c r="K98" s="539"/>
      <c r="L98" s="540"/>
      <c r="M98" s="541"/>
      <c r="N98" s="591"/>
      <c r="O98" s="40"/>
    </row>
    <row r="99" spans="1:15" ht="15" customHeight="1" hidden="1">
      <c r="A99" s="583">
        <f>A97</f>
        <v>50</v>
      </c>
      <c r="B99" s="585">
        <f>B97</f>
        <v>6</v>
      </c>
      <c r="C99" s="585">
        <f>C97+1</f>
        <v>66</v>
      </c>
      <c r="D99" s="243">
        <f>'[1]594'!D44</f>
        <v>41</v>
      </c>
      <c r="E99" s="579" t="str">
        <f>'[1]594'!E44</f>
        <v>Výstavba SSÚD Nová Ves  - zpevněné plochy</v>
      </c>
      <c r="F99" s="580"/>
      <c r="G99" s="344" t="str">
        <f>'[1]594'!G44</f>
        <v>plocha</v>
      </c>
      <c r="H99" s="92" t="str">
        <f>'[1]594'!H44</f>
        <v>m2</v>
      </c>
      <c r="I99" s="350"/>
      <c r="J99" s="346">
        <f t="shared" si="8"/>
        <v>8036</v>
      </c>
      <c r="K99" s="546"/>
      <c r="L99" s="547"/>
      <c r="M99" s="548"/>
      <c r="N99" s="591">
        <f>I99*I100</f>
        <v>0</v>
      </c>
      <c r="O99" s="40"/>
    </row>
    <row r="100" spans="1:15" ht="15" customHeight="1" hidden="1">
      <c r="A100" s="584"/>
      <c r="B100" s="586"/>
      <c r="C100" s="586"/>
      <c r="D100" s="268">
        <f>'[1]594'!D45</f>
        <v>42</v>
      </c>
      <c r="E100" s="581"/>
      <c r="F100" s="582"/>
      <c r="G100" s="347" t="str">
        <f>'[1]594'!G45</f>
        <v> měrné náklady </v>
      </c>
      <c r="H100" s="271" t="str">
        <f>'[1]594'!H45</f>
        <v>tis.Kč/m2</v>
      </c>
      <c r="I100" s="348"/>
      <c r="J100" s="349">
        <f t="shared" si="8"/>
        <v>8066</v>
      </c>
      <c r="K100" s="539"/>
      <c r="L100" s="540"/>
      <c r="M100" s="541"/>
      <c r="N100" s="591"/>
      <c r="O100" s="40"/>
    </row>
    <row r="101" spans="1:15" ht="15" customHeight="1" hidden="1">
      <c r="A101" s="583">
        <f>A99</f>
        <v>50</v>
      </c>
      <c r="B101" s="585">
        <f>B99</f>
        <v>6</v>
      </c>
      <c r="C101" s="585">
        <f>C99+1</f>
        <v>67</v>
      </c>
      <c r="D101" s="243">
        <f>'[1]594'!D46</f>
        <v>41</v>
      </c>
      <c r="E101" s="579" t="str">
        <f>'[1]594'!E46</f>
        <v>Výstavba SSÚD Nová Ves  - užitné plochy kanceláří</v>
      </c>
      <c r="F101" s="580"/>
      <c r="G101" s="344" t="str">
        <f>'[1]594'!G46</f>
        <v>plocha</v>
      </c>
      <c r="H101" s="92" t="str">
        <f>'[1]594'!H46</f>
        <v>m2</v>
      </c>
      <c r="I101" s="350"/>
      <c r="J101" s="346">
        <f t="shared" si="8"/>
        <v>8037</v>
      </c>
      <c r="K101" s="546"/>
      <c r="L101" s="547"/>
      <c r="M101" s="548"/>
      <c r="N101" s="591">
        <f>I101*I102</f>
        <v>0</v>
      </c>
      <c r="O101" s="40"/>
    </row>
    <row r="102" spans="1:15" ht="15" customHeight="1" hidden="1">
      <c r="A102" s="584"/>
      <c r="B102" s="586"/>
      <c r="C102" s="586"/>
      <c r="D102" s="268">
        <f>'[1]594'!D47</f>
        <v>42</v>
      </c>
      <c r="E102" s="581"/>
      <c r="F102" s="582"/>
      <c r="G102" s="347" t="str">
        <f>'[1]594'!G47</f>
        <v> měrné náklady </v>
      </c>
      <c r="H102" s="271" t="str">
        <f>'[1]594'!H47</f>
        <v>tis.Kč/m2</v>
      </c>
      <c r="I102" s="348"/>
      <c r="J102" s="349">
        <f t="shared" si="8"/>
        <v>8067</v>
      </c>
      <c r="K102" s="539"/>
      <c r="L102" s="540"/>
      <c r="M102" s="541"/>
      <c r="N102" s="591"/>
      <c r="O102" s="40"/>
    </row>
    <row r="103" spans="1:15" ht="15" customHeight="1" hidden="1">
      <c r="A103" s="583">
        <f>A101</f>
        <v>50</v>
      </c>
      <c r="B103" s="585">
        <f>B101</f>
        <v>6</v>
      </c>
      <c r="C103" s="585">
        <f>C101+1</f>
        <v>68</v>
      </c>
      <c r="D103" s="243">
        <f>'[1]594'!D48</f>
        <v>41</v>
      </c>
      <c r="E103" s="579" t="str">
        <f>'[1]594'!E48</f>
        <v>Výstavba SSÚD Nová Ves  - užitné plochy garáží a skladů</v>
      </c>
      <c r="F103" s="580"/>
      <c r="G103" s="344" t="str">
        <f>'[1]594'!G48</f>
        <v>plocha</v>
      </c>
      <c r="H103" s="92" t="str">
        <f>'[1]594'!H48</f>
        <v>m2</v>
      </c>
      <c r="I103" s="350"/>
      <c r="J103" s="346">
        <f aca="true" t="shared" si="9" ref="J103:J128">J101+1</f>
        <v>8038</v>
      </c>
      <c r="K103" s="546"/>
      <c r="L103" s="547"/>
      <c r="M103" s="548"/>
      <c r="N103" s="591">
        <f>I103*I104</f>
        <v>0</v>
      </c>
      <c r="O103" s="40"/>
    </row>
    <row r="104" spans="1:15" ht="15" customHeight="1" hidden="1">
      <c r="A104" s="584"/>
      <c r="B104" s="586"/>
      <c r="C104" s="586"/>
      <c r="D104" s="268">
        <f>'[1]594'!D49</f>
        <v>42</v>
      </c>
      <c r="E104" s="581"/>
      <c r="F104" s="582"/>
      <c r="G104" s="347" t="str">
        <f>'[1]594'!G49</f>
        <v> měrné náklady </v>
      </c>
      <c r="H104" s="271" t="str">
        <f>'[1]594'!H49</f>
        <v>tis.Kč/m2</v>
      </c>
      <c r="I104" s="348"/>
      <c r="J104" s="349">
        <f t="shared" si="9"/>
        <v>8068</v>
      </c>
      <c r="K104" s="539"/>
      <c r="L104" s="540"/>
      <c r="M104" s="541"/>
      <c r="N104" s="591"/>
      <c r="O104" s="40"/>
    </row>
    <row r="105" spans="1:15" ht="15" customHeight="1" hidden="1">
      <c r="A105" s="583">
        <f>A103</f>
        <v>50</v>
      </c>
      <c r="B105" s="585">
        <f>B103</f>
        <v>6</v>
      </c>
      <c r="C105" s="585">
        <f>C103+1</f>
        <v>69</v>
      </c>
      <c r="D105" s="243">
        <f>'[1]594'!D50</f>
        <v>41</v>
      </c>
      <c r="E105" s="579">
        <f>'[1]594'!E50</f>
        <v>0</v>
      </c>
      <c r="F105" s="580"/>
      <c r="G105" s="344" t="str">
        <f>'[1]594'!G50</f>
        <v>plocha</v>
      </c>
      <c r="H105" s="92" t="str">
        <f>'[1]594'!H50</f>
        <v>m2</v>
      </c>
      <c r="I105" s="350"/>
      <c r="J105" s="346">
        <f t="shared" si="9"/>
        <v>8039</v>
      </c>
      <c r="K105" s="546"/>
      <c r="L105" s="547"/>
      <c r="M105" s="548"/>
      <c r="N105" s="591">
        <f>I105*I106</f>
        <v>0</v>
      </c>
      <c r="O105" s="40"/>
    </row>
    <row r="106" spans="1:15" ht="15" customHeight="1" hidden="1">
      <c r="A106" s="584"/>
      <c r="B106" s="586"/>
      <c r="C106" s="586"/>
      <c r="D106" s="268">
        <f>'[1]594'!D51</f>
        <v>42</v>
      </c>
      <c r="E106" s="581"/>
      <c r="F106" s="582"/>
      <c r="G106" s="347" t="str">
        <f>'[1]594'!G51</f>
        <v> měrné náklady </v>
      </c>
      <c r="H106" s="271" t="str">
        <f>'[1]594'!H51</f>
        <v>tis.Kč/m2</v>
      </c>
      <c r="I106" s="348"/>
      <c r="J106" s="349">
        <f t="shared" si="9"/>
        <v>8069</v>
      </c>
      <c r="K106" s="539"/>
      <c r="L106" s="540"/>
      <c r="M106" s="541"/>
      <c r="N106" s="591"/>
      <c r="O106" s="40"/>
    </row>
    <row r="107" spans="1:15" ht="15" customHeight="1" hidden="1">
      <c r="A107" s="583">
        <f>A105</f>
        <v>50</v>
      </c>
      <c r="B107" s="585">
        <f>B105</f>
        <v>6</v>
      </c>
      <c r="C107" s="585">
        <f>C105+1</f>
        <v>70</v>
      </c>
      <c r="D107" s="243">
        <f>'[1]594'!D52</f>
        <v>41</v>
      </c>
      <c r="E107" s="579">
        <f>'[1]594'!E52</f>
        <v>0</v>
      </c>
      <c r="F107" s="580"/>
      <c r="G107" s="344" t="str">
        <f>'[1]594'!G52</f>
        <v>plocha</v>
      </c>
      <c r="H107" s="92" t="str">
        <f>'[1]594'!H52</f>
        <v>m2</v>
      </c>
      <c r="I107" s="350"/>
      <c r="J107" s="346">
        <f t="shared" si="9"/>
        <v>8040</v>
      </c>
      <c r="K107" s="546"/>
      <c r="L107" s="547"/>
      <c r="M107" s="548"/>
      <c r="N107" s="591">
        <f>I107*I108</f>
        <v>0</v>
      </c>
      <c r="O107" s="40"/>
    </row>
    <row r="108" spans="1:15" ht="15" customHeight="1" hidden="1">
      <c r="A108" s="584"/>
      <c r="B108" s="586"/>
      <c r="C108" s="586"/>
      <c r="D108" s="268">
        <f>'[1]594'!D53</f>
        <v>42</v>
      </c>
      <c r="E108" s="581"/>
      <c r="F108" s="582"/>
      <c r="G108" s="347" t="str">
        <f>'[1]594'!G53</f>
        <v> měrné náklady </v>
      </c>
      <c r="H108" s="271" t="str">
        <f>'[1]594'!H53</f>
        <v>tis.Kč/m2</v>
      </c>
      <c r="I108" s="348"/>
      <c r="J108" s="349">
        <f t="shared" si="9"/>
        <v>8070</v>
      </c>
      <c r="K108" s="539"/>
      <c r="L108" s="540"/>
      <c r="M108" s="541"/>
      <c r="N108" s="591"/>
      <c r="O108" s="40"/>
    </row>
    <row r="109" spans="1:15" ht="15" customHeight="1" hidden="1">
      <c r="A109" s="583">
        <f>A107</f>
        <v>50</v>
      </c>
      <c r="B109" s="585">
        <f>B107</f>
        <v>6</v>
      </c>
      <c r="C109" s="585">
        <f>C107+1</f>
        <v>71</v>
      </c>
      <c r="D109" s="243">
        <f>'[1]594'!D54</f>
        <v>41</v>
      </c>
      <c r="E109" s="579">
        <f>'[1]594'!E54</f>
        <v>0</v>
      </c>
      <c r="F109" s="580"/>
      <c r="G109" s="344" t="str">
        <f>'[1]594'!G54</f>
        <v>plocha</v>
      </c>
      <c r="H109" s="92" t="str">
        <f>'[1]594'!H54</f>
        <v>m2</v>
      </c>
      <c r="I109" s="350"/>
      <c r="J109" s="346">
        <f t="shared" si="9"/>
        <v>8041</v>
      </c>
      <c r="K109" s="546"/>
      <c r="L109" s="547"/>
      <c r="M109" s="548"/>
      <c r="N109" s="591">
        <f>I109*I110</f>
        <v>0</v>
      </c>
      <c r="O109" s="40"/>
    </row>
    <row r="110" spans="1:15" ht="15" customHeight="1" hidden="1">
      <c r="A110" s="584"/>
      <c r="B110" s="586"/>
      <c r="C110" s="586"/>
      <c r="D110" s="268">
        <f>'[1]594'!D55</f>
        <v>42</v>
      </c>
      <c r="E110" s="581"/>
      <c r="F110" s="582"/>
      <c r="G110" s="347" t="str">
        <f>'[1]594'!G55</f>
        <v> měrné náklady </v>
      </c>
      <c r="H110" s="271" t="str">
        <f>'[1]594'!H55</f>
        <v>tis.Kč/m2</v>
      </c>
      <c r="I110" s="348"/>
      <c r="J110" s="349">
        <f t="shared" si="9"/>
        <v>8071</v>
      </c>
      <c r="K110" s="539"/>
      <c r="L110" s="540"/>
      <c r="M110" s="541"/>
      <c r="N110" s="591"/>
      <c r="O110" s="40"/>
    </row>
    <row r="111" spans="1:15" ht="15" customHeight="1" hidden="1">
      <c r="A111" s="583">
        <f>A109</f>
        <v>50</v>
      </c>
      <c r="B111" s="585">
        <f>B109</f>
        <v>6</v>
      </c>
      <c r="C111" s="585">
        <f>C109+1</f>
        <v>72</v>
      </c>
      <c r="D111" s="243">
        <f>'[1]594'!D56</f>
        <v>41</v>
      </c>
      <c r="E111" s="579">
        <f>'[1]594'!E56</f>
        <v>0</v>
      </c>
      <c r="F111" s="580"/>
      <c r="G111" s="344" t="str">
        <f>'[1]594'!G56</f>
        <v>plocha</v>
      </c>
      <c r="H111" s="92" t="str">
        <f>'[1]594'!H56</f>
        <v>m2</v>
      </c>
      <c r="I111" s="350"/>
      <c r="J111" s="346">
        <f t="shared" si="9"/>
        <v>8042</v>
      </c>
      <c r="K111" s="546"/>
      <c r="L111" s="547"/>
      <c r="M111" s="548"/>
      <c r="N111" s="591">
        <f>I111*I112</f>
        <v>0</v>
      </c>
      <c r="O111" s="40"/>
    </row>
    <row r="112" spans="1:15" ht="15" customHeight="1" hidden="1">
      <c r="A112" s="584"/>
      <c r="B112" s="586"/>
      <c r="C112" s="586"/>
      <c r="D112" s="268">
        <f>'[1]594'!D57</f>
        <v>42</v>
      </c>
      <c r="E112" s="581"/>
      <c r="F112" s="582"/>
      <c r="G112" s="347" t="str">
        <f>'[1]594'!G57</f>
        <v> měrné náklady </v>
      </c>
      <c r="H112" s="271" t="str">
        <f>'[1]594'!H57</f>
        <v>tis.Kč/m2</v>
      </c>
      <c r="I112" s="348"/>
      <c r="J112" s="349">
        <f t="shared" si="9"/>
        <v>8072</v>
      </c>
      <c r="K112" s="539"/>
      <c r="L112" s="540"/>
      <c r="M112" s="541"/>
      <c r="N112" s="591"/>
      <c r="O112" s="40"/>
    </row>
    <row r="113" spans="1:15" ht="15" customHeight="1" hidden="1">
      <c r="A113" s="583">
        <f>A111</f>
        <v>50</v>
      </c>
      <c r="B113" s="585">
        <f>B111</f>
        <v>6</v>
      </c>
      <c r="C113" s="585">
        <f>C111+1</f>
        <v>73</v>
      </c>
      <c r="D113" s="243">
        <f>'[1]594'!D58</f>
        <v>41</v>
      </c>
      <c r="E113" s="579">
        <f>'[1]594'!E58</f>
        <v>0</v>
      </c>
      <c r="F113" s="580"/>
      <c r="G113" s="344" t="str">
        <f>'[1]594'!G58</f>
        <v>plocha</v>
      </c>
      <c r="H113" s="92" t="str">
        <f>'[1]594'!H58</f>
        <v>m2</v>
      </c>
      <c r="I113" s="350"/>
      <c r="J113" s="346">
        <f t="shared" si="9"/>
        <v>8043</v>
      </c>
      <c r="K113" s="546"/>
      <c r="L113" s="547"/>
      <c r="M113" s="548"/>
      <c r="N113" s="591">
        <f>I113*I114</f>
        <v>0</v>
      </c>
      <c r="O113" s="40"/>
    </row>
    <row r="114" spans="1:15" ht="15" customHeight="1" hidden="1">
      <c r="A114" s="584"/>
      <c r="B114" s="586"/>
      <c r="C114" s="586"/>
      <c r="D114" s="268">
        <f>'[1]594'!D59</f>
        <v>42</v>
      </c>
      <c r="E114" s="581"/>
      <c r="F114" s="582"/>
      <c r="G114" s="347" t="str">
        <f>'[1]594'!G59</f>
        <v> měrné náklady </v>
      </c>
      <c r="H114" s="271" t="str">
        <f>'[1]594'!H59</f>
        <v>tis.Kč/m2</v>
      </c>
      <c r="I114" s="348"/>
      <c r="J114" s="349">
        <f t="shared" si="9"/>
        <v>8073</v>
      </c>
      <c r="K114" s="539"/>
      <c r="L114" s="540"/>
      <c r="M114" s="541"/>
      <c r="N114" s="591"/>
      <c r="O114" s="40"/>
    </row>
    <row r="115" spans="1:15" ht="15" customHeight="1" hidden="1">
      <c r="A115" s="583">
        <f>A113</f>
        <v>50</v>
      </c>
      <c r="B115" s="585">
        <f>B113</f>
        <v>6</v>
      </c>
      <c r="C115" s="585">
        <f>C113+1</f>
        <v>74</v>
      </c>
      <c r="D115" s="243">
        <f>'[1]594'!D60</f>
        <v>41</v>
      </c>
      <c r="E115" s="579">
        <f>'[1]594'!E60</f>
        <v>0</v>
      </c>
      <c r="F115" s="580"/>
      <c r="G115" s="344" t="str">
        <f>'[1]594'!G60</f>
        <v>plocha</v>
      </c>
      <c r="H115" s="92" t="str">
        <f>'[1]594'!H60</f>
        <v>m2</v>
      </c>
      <c r="I115" s="350"/>
      <c r="J115" s="346">
        <f t="shared" si="9"/>
        <v>8044</v>
      </c>
      <c r="K115" s="546"/>
      <c r="L115" s="547"/>
      <c r="M115" s="548"/>
      <c r="N115" s="591">
        <f>I115*I116</f>
        <v>0</v>
      </c>
      <c r="O115" s="40"/>
    </row>
    <row r="116" spans="1:15" ht="15" customHeight="1" hidden="1">
      <c r="A116" s="584"/>
      <c r="B116" s="586"/>
      <c r="C116" s="586"/>
      <c r="D116" s="268">
        <f>'[1]594'!D61</f>
        <v>42</v>
      </c>
      <c r="E116" s="581"/>
      <c r="F116" s="582"/>
      <c r="G116" s="347" t="str">
        <f>'[1]594'!G61</f>
        <v> měrné náklady </v>
      </c>
      <c r="H116" s="271" t="str">
        <f>'[1]594'!H61</f>
        <v>tis.Kč/m2</v>
      </c>
      <c r="I116" s="348"/>
      <c r="J116" s="349">
        <f t="shared" si="9"/>
        <v>8074</v>
      </c>
      <c r="K116" s="539"/>
      <c r="L116" s="540"/>
      <c r="M116" s="541"/>
      <c r="N116" s="591"/>
      <c r="O116" s="40"/>
    </row>
    <row r="117" spans="1:15" ht="15" customHeight="1" hidden="1">
      <c r="A117" s="583">
        <f>A115</f>
        <v>50</v>
      </c>
      <c r="B117" s="585">
        <f>B115</f>
        <v>6</v>
      </c>
      <c r="C117" s="585">
        <f>C115+1</f>
        <v>75</v>
      </c>
      <c r="D117" s="243">
        <f>'[1]594'!D62</f>
        <v>41</v>
      </c>
      <c r="E117" s="579">
        <f>'[1]594'!E62</f>
        <v>0</v>
      </c>
      <c r="F117" s="580"/>
      <c r="G117" s="344" t="str">
        <f>'[1]594'!G62</f>
        <v>plocha</v>
      </c>
      <c r="H117" s="92" t="str">
        <f>'[1]594'!H62</f>
        <v>m2</v>
      </c>
      <c r="I117" s="350"/>
      <c r="J117" s="346">
        <f t="shared" si="9"/>
        <v>8045</v>
      </c>
      <c r="K117" s="546"/>
      <c r="L117" s="547"/>
      <c r="M117" s="548"/>
      <c r="N117" s="591">
        <f>I117*I118</f>
        <v>0</v>
      </c>
      <c r="O117" s="40"/>
    </row>
    <row r="118" spans="1:15" ht="15" customHeight="1" hidden="1">
      <c r="A118" s="584"/>
      <c r="B118" s="586"/>
      <c r="C118" s="586"/>
      <c r="D118" s="268">
        <f>'[1]594'!D63</f>
        <v>42</v>
      </c>
      <c r="E118" s="581"/>
      <c r="F118" s="582"/>
      <c r="G118" s="347" t="str">
        <f>'[1]594'!G63</f>
        <v> měrné náklady </v>
      </c>
      <c r="H118" s="271" t="str">
        <f>'[1]594'!H63</f>
        <v>tis.Kč/m2</v>
      </c>
      <c r="I118" s="348"/>
      <c r="J118" s="349">
        <f t="shared" si="9"/>
        <v>8075</v>
      </c>
      <c r="K118" s="539"/>
      <c r="L118" s="540"/>
      <c r="M118" s="541"/>
      <c r="N118" s="591"/>
      <c r="O118" s="40"/>
    </row>
    <row r="119" spans="1:15" ht="15" customHeight="1">
      <c r="A119" s="583">
        <f>A117</f>
        <v>50</v>
      </c>
      <c r="B119" s="585">
        <f>B117</f>
        <v>6</v>
      </c>
      <c r="C119" s="585">
        <f>C117+1</f>
        <v>76</v>
      </c>
      <c r="D119" s="243">
        <f>'[1]594'!D64</f>
        <v>41</v>
      </c>
      <c r="E119" s="579" t="str">
        <f>'[1]594'!E64</f>
        <v>Výkupy pozemků</v>
      </c>
      <c r="F119" s="580"/>
      <c r="G119" s="344" t="str">
        <f>'[1]594'!G64</f>
        <v>plocha</v>
      </c>
      <c r="H119" s="92" t="str">
        <f>'[1]594'!H64</f>
        <v>m2</v>
      </c>
      <c r="I119" s="350">
        <v>1295025</v>
      </c>
      <c r="J119" s="346">
        <f t="shared" si="9"/>
        <v>8046</v>
      </c>
      <c r="K119" s="546" t="s">
        <v>48</v>
      </c>
      <c r="L119" s="547"/>
      <c r="M119" s="548"/>
      <c r="N119" s="591">
        <f>I119*I120</f>
        <v>518010</v>
      </c>
      <c r="O119" s="40"/>
    </row>
    <row r="120" spans="1:15" ht="15" customHeight="1">
      <c r="A120" s="584"/>
      <c r="B120" s="586"/>
      <c r="C120" s="586"/>
      <c r="D120" s="268">
        <f>'[1]594'!D65</f>
        <v>42</v>
      </c>
      <c r="E120" s="581"/>
      <c r="F120" s="582"/>
      <c r="G120" s="347" t="str">
        <f>'[1]594'!G65</f>
        <v> měrné náklady </v>
      </c>
      <c r="H120" s="271" t="str">
        <f>'[1]594'!H65</f>
        <v>tis.Kč/m2</v>
      </c>
      <c r="I120" s="353">
        <v>0.4</v>
      </c>
      <c r="J120" s="349">
        <f t="shared" si="9"/>
        <v>8076</v>
      </c>
      <c r="K120" s="539" t="s">
        <v>17</v>
      </c>
      <c r="L120" s="540"/>
      <c r="M120" s="541"/>
      <c r="N120" s="591"/>
      <c r="O120" s="40"/>
    </row>
    <row r="121" spans="1:15" ht="15" customHeight="1">
      <c r="A121" s="583">
        <f>A119</f>
        <v>50</v>
      </c>
      <c r="B121" s="585">
        <f>B119</f>
        <v>6</v>
      </c>
      <c r="C121" s="585">
        <f>C119+1</f>
        <v>77</v>
      </c>
      <c r="D121" s="243">
        <f>'[1]594'!D66</f>
        <v>41</v>
      </c>
      <c r="E121" s="579" t="str">
        <f>'[1]594'!E66</f>
        <v>Rekultivované plochy</v>
      </c>
      <c r="F121" s="580"/>
      <c r="G121" s="344" t="str">
        <f>'[1]594'!G66</f>
        <v>plocha</v>
      </c>
      <c r="H121" s="92" t="str">
        <f>'[1]594'!H66</f>
        <v>m2</v>
      </c>
      <c r="I121" s="350">
        <v>363793</v>
      </c>
      <c r="J121" s="346">
        <f t="shared" si="9"/>
        <v>8047</v>
      </c>
      <c r="K121" s="546" t="s">
        <v>48</v>
      </c>
      <c r="L121" s="547"/>
      <c r="M121" s="548"/>
      <c r="N121" s="595">
        <f>I121*I122</f>
        <v>12005.169</v>
      </c>
      <c r="O121" s="40"/>
    </row>
    <row r="122" spans="1:15" ht="15" customHeight="1">
      <c r="A122" s="584"/>
      <c r="B122" s="586"/>
      <c r="C122" s="586"/>
      <c r="D122" s="268">
        <f>'[1]594'!D67</f>
        <v>42</v>
      </c>
      <c r="E122" s="581"/>
      <c r="F122" s="582"/>
      <c r="G122" s="347" t="str">
        <f>'[1]594'!G67</f>
        <v> měrné náklady </v>
      </c>
      <c r="H122" s="271" t="str">
        <f>'[1]594'!H67</f>
        <v>tis.Kč/m2</v>
      </c>
      <c r="I122" s="353">
        <v>0.033</v>
      </c>
      <c r="J122" s="349">
        <f t="shared" si="9"/>
        <v>8077</v>
      </c>
      <c r="K122" s="539" t="s">
        <v>17</v>
      </c>
      <c r="L122" s="540"/>
      <c r="M122" s="541"/>
      <c r="N122" s="596"/>
      <c r="O122" s="40"/>
    </row>
    <row r="123" spans="1:15" ht="13.5" customHeight="1" hidden="1">
      <c r="A123" s="583">
        <f>A121</f>
        <v>50</v>
      </c>
      <c r="B123" s="585">
        <f>B121</f>
        <v>6</v>
      </c>
      <c r="C123" s="585">
        <f>C121+1</f>
        <v>78</v>
      </c>
      <c r="D123" s="243">
        <f>'[1]594'!D68</f>
        <v>41</v>
      </c>
      <c r="E123" s="579">
        <f>'[1]594'!E68</f>
        <v>0</v>
      </c>
      <c r="F123" s="580"/>
      <c r="G123" s="344" t="str">
        <f>'[1]594'!G68</f>
        <v>plocha</v>
      </c>
      <c r="H123" s="92" t="str">
        <f>'[1]594'!H68</f>
        <v>m2</v>
      </c>
      <c r="I123" s="351"/>
      <c r="J123" s="346">
        <f t="shared" si="9"/>
        <v>8048</v>
      </c>
      <c r="K123" s="546"/>
      <c r="L123" s="547"/>
      <c r="M123" s="548"/>
      <c r="N123" s="591">
        <f>I123*I124</f>
        <v>0</v>
      </c>
      <c r="O123" s="40"/>
    </row>
    <row r="124" spans="1:15" ht="13.5" customHeight="1" hidden="1">
      <c r="A124" s="584"/>
      <c r="B124" s="586"/>
      <c r="C124" s="586"/>
      <c r="D124" s="268">
        <f>'[1]594'!D69</f>
        <v>42</v>
      </c>
      <c r="E124" s="581"/>
      <c r="F124" s="582"/>
      <c r="G124" s="347" t="str">
        <f>'[1]594'!G69</f>
        <v> měrné náklady </v>
      </c>
      <c r="H124" s="271" t="str">
        <f>'[1]594'!H69</f>
        <v>tis.Kč/m2</v>
      </c>
      <c r="I124" s="352"/>
      <c r="J124" s="349">
        <f t="shared" si="9"/>
        <v>8078</v>
      </c>
      <c r="K124" s="539"/>
      <c r="L124" s="540"/>
      <c r="M124" s="541"/>
      <c r="N124" s="591"/>
      <c r="O124" s="40"/>
    </row>
    <row r="125" spans="1:15" ht="13.5" customHeight="1" hidden="1">
      <c r="A125" s="583">
        <f>A123</f>
        <v>50</v>
      </c>
      <c r="B125" s="585">
        <f>B123</f>
        <v>6</v>
      </c>
      <c r="C125" s="585">
        <f>C123+1</f>
        <v>79</v>
      </c>
      <c r="D125" s="243">
        <f>'[1]594'!D70</f>
        <v>41</v>
      </c>
      <c r="E125" s="579">
        <f>'[1]594'!E70</f>
        <v>0</v>
      </c>
      <c r="F125" s="580"/>
      <c r="G125" s="344" t="str">
        <f>'[1]594'!G70</f>
        <v>plocha</v>
      </c>
      <c r="H125" s="92" t="str">
        <f>'[1]594'!H70</f>
        <v>m2</v>
      </c>
      <c r="I125" s="351"/>
      <c r="J125" s="346">
        <f t="shared" si="9"/>
        <v>8049</v>
      </c>
      <c r="K125" s="546"/>
      <c r="L125" s="547"/>
      <c r="M125" s="548"/>
      <c r="N125" s="591">
        <f>I125*I126</f>
        <v>0</v>
      </c>
      <c r="O125" s="40"/>
    </row>
    <row r="126" spans="1:15" ht="13.5" customHeight="1" hidden="1">
      <c r="A126" s="584"/>
      <c r="B126" s="586"/>
      <c r="C126" s="586"/>
      <c r="D126" s="268">
        <f>'[1]594'!D71</f>
        <v>42</v>
      </c>
      <c r="E126" s="581"/>
      <c r="F126" s="582"/>
      <c r="G126" s="347" t="str">
        <f>'[1]594'!G71</f>
        <v> měrné náklady </v>
      </c>
      <c r="H126" s="271" t="str">
        <f>'[1]594'!H71</f>
        <v>tis.Kč/m2</v>
      </c>
      <c r="I126" s="352"/>
      <c r="J126" s="349">
        <f t="shared" si="9"/>
        <v>8079</v>
      </c>
      <c r="K126" s="539"/>
      <c r="L126" s="540"/>
      <c r="M126" s="541"/>
      <c r="N126" s="591"/>
      <c r="O126" s="40"/>
    </row>
    <row r="127" spans="1:15" ht="13.5" customHeight="1" hidden="1">
      <c r="A127" s="583">
        <f>A125</f>
        <v>50</v>
      </c>
      <c r="B127" s="585">
        <f>B125</f>
        <v>6</v>
      </c>
      <c r="C127" s="585">
        <f>C125+1</f>
        <v>80</v>
      </c>
      <c r="D127" s="243">
        <f>'[1]594'!D72</f>
        <v>41</v>
      </c>
      <c r="E127" s="579"/>
      <c r="F127" s="580"/>
      <c r="G127" s="344" t="str">
        <f>'[1]594'!G72</f>
        <v>plocha</v>
      </c>
      <c r="H127" s="92" t="str">
        <f>'[1]594'!H72</f>
        <v>m2</v>
      </c>
      <c r="I127" s="351"/>
      <c r="J127" s="346">
        <f t="shared" si="9"/>
        <v>8050</v>
      </c>
      <c r="K127" s="546"/>
      <c r="L127" s="547"/>
      <c r="M127" s="548"/>
      <c r="N127" s="591">
        <f>I127*I128</f>
        <v>0</v>
      </c>
      <c r="O127" s="40"/>
    </row>
    <row r="128" spans="1:15" ht="13.5" customHeight="1" hidden="1" thickBot="1">
      <c r="A128" s="584"/>
      <c r="B128" s="586"/>
      <c r="C128" s="586"/>
      <c r="D128" s="268">
        <f>'[1]594'!D73</f>
        <v>42</v>
      </c>
      <c r="E128" s="581"/>
      <c r="F128" s="582"/>
      <c r="G128" s="347" t="str">
        <f>'[1]594'!G73</f>
        <v> měrné náklady </v>
      </c>
      <c r="H128" s="271" t="str">
        <f>'[1]594'!H73</f>
        <v>tis.Kč/m2</v>
      </c>
      <c r="I128" s="354"/>
      <c r="J128" s="349">
        <f t="shared" si="9"/>
        <v>8080</v>
      </c>
      <c r="K128" s="539"/>
      <c r="L128" s="540"/>
      <c r="M128" s="541"/>
      <c r="N128" s="591"/>
      <c r="O128" s="40"/>
    </row>
    <row r="129" spans="1:15" ht="6.75" customHeight="1">
      <c r="A129" s="355"/>
      <c r="B129" s="355"/>
      <c r="C129" s="355"/>
      <c r="D129" s="356"/>
      <c r="E129" s="357"/>
      <c r="F129" s="357"/>
      <c r="G129" s="358"/>
      <c r="H129" s="359"/>
      <c r="I129" s="360"/>
      <c r="J129" s="361"/>
      <c r="K129" s="362"/>
      <c r="L129" s="362"/>
      <c r="M129" s="362"/>
      <c r="N129" s="363"/>
      <c r="O129" s="40"/>
    </row>
    <row r="130" spans="1:15" ht="13.5" customHeight="1" hidden="1" thickTop="1">
      <c r="A130" s="364">
        <f>A127</f>
        <v>50</v>
      </c>
      <c r="B130" s="365">
        <f>B127</f>
        <v>6</v>
      </c>
      <c r="C130" s="365">
        <f>C127+1</f>
        <v>81</v>
      </c>
      <c r="D130" s="243"/>
      <c r="E130" s="107"/>
      <c r="F130" s="366"/>
      <c r="G130" s="367"/>
      <c r="H130" s="368" t="s">
        <v>95</v>
      </c>
      <c r="I130" s="369"/>
      <c r="J130" s="370">
        <f>J128+1</f>
        <v>8081</v>
      </c>
      <c r="K130" s="587"/>
      <c r="L130" s="588"/>
      <c r="M130" s="589"/>
      <c r="N130" s="371">
        <f aca="true" t="shared" si="10" ref="N130:N148">5*I130</f>
        <v>0</v>
      </c>
      <c r="O130" s="40"/>
    </row>
    <row r="131" spans="1:15" ht="13.5" customHeight="1" hidden="1">
      <c r="A131" s="372">
        <f aca="true" t="shared" si="11" ref="A131:A144">A130</f>
        <v>50</v>
      </c>
      <c r="B131" s="373">
        <f aca="true" t="shared" si="12" ref="B131:B144">B130</f>
        <v>6</v>
      </c>
      <c r="C131" s="373">
        <f aca="true" t="shared" si="13" ref="C131:C148">C130+1</f>
        <v>82</v>
      </c>
      <c r="D131" s="253"/>
      <c r="E131" s="107"/>
      <c r="F131" s="107"/>
      <c r="G131" s="58"/>
      <c r="H131" s="374" t="s">
        <v>95</v>
      </c>
      <c r="I131" s="375"/>
      <c r="J131" s="376">
        <f aca="true" t="shared" si="14" ref="J131:J148">J130+1</f>
        <v>8082</v>
      </c>
      <c r="K131" s="530"/>
      <c r="L131" s="531"/>
      <c r="M131" s="532"/>
      <c r="N131" s="371">
        <f t="shared" si="10"/>
        <v>0</v>
      </c>
      <c r="O131" s="40"/>
    </row>
    <row r="132" spans="1:15" ht="13.5" customHeight="1" hidden="1">
      <c r="A132" s="372">
        <f t="shared" si="11"/>
        <v>50</v>
      </c>
      <c r="B132" s="373">
        <f t="shared" si="12"/>
        <v>6</v>
      </c>
      <c r="C132" s="373">
        <f t="shared" si="13"/>
        <v>83</v>
      </c>
      <c r="D132" s="253"/>
      <c r="E132" s="107"/>
      <c r="F132" s="107"/>
      <c r="G132" s="58"/>
      <c r="H132" s="374" t="s">
        <v>95</v>
      </c>
      <c r="I132" s="375"/>
      <c r="J132" s="377">
        <f t="shared" si="14"/>
        <v>8083</v>
      </c>
      <c r="K132" s="530"/>
      <c r="L132" s="531"/>
      <c r="M132" s="532"/>
      <c r="N132" s="371">
        <f t="shared" si="10"/>
        <v>0</v>
      </c>
      <c r="O132" s="40"/>
    </row>
    <row r="133" spans="1:15" ht="13.5" customHeight="1" hidden="1">
      <c r="A133" s="372">
        <f t="shared" si="11"/>
        <v>50</v>
      </c>
      <c r="B133" s="373">
        <f t="shared" si="12"/>
        <v>6</v>
      </c>
      <c r="C133" s="373">
        <f t="shared" si="13"/>
        <v>84</v>
      </c>
      <c r="D133" s="253"/>
      <c r="E133" s="107"/>
      <c r="F133" s="107"/>
      <c r="G133" s="58"/>
      <c r="H133" s="374" t="s">
        <v>95</v>
      </c>
      <c r="I133" s="375"/>
      <c r="J133" s="377">
        <f t="shared" si="14"/>
        <v>8084</v>
      </c>
      <c r="K133" s="530"/>
      <c r="L133" s="531"/>
      <c r="M133" s="532"/>
      <c r="N133" s="371">
        <f t="shared" si="10"/>
        <v>0</v>
      </c>
      <c r="O133" s="40"/>
    </row>
    <row r="134" spans="1:15" ht="13.5" customHeight="1" hidden="1">
      <c r="A134" s="372">
        <f t="shared" si="11"/>
        <v>50</v>
      </c>
      <c r="B134" s="373">
        <f t="shared" si="12"/>
        <v>6</v>
      </c>
      <c r="C134" s="373">
        <f t="shared" si="13"/>
        <v>85</v>
      </c>
      <c r="D134" s="253"/>
      <c r="E134" s="107"/>
      <c r="F134" s="107"/>
      <c r="G134" s="58"/>
      <c r="H134" s="374" t="s">
        <v>95</v>
      </c>
      <c r="I134" s="375"/>
      <c r="J134" s="377">
        <f t="shared" si="14"/>
        <v>8085</v>
      </c>
      <c r="K134" s="530"/>
      <c r="L134" s="531"/>
      <c r="M134" s="532"/>
      <c r="N134" s="371">
        <f t="shared" si="10"/>
        <v>0</v>
      </c>
      <c r="O134" s="40"/>
    </row>
    <row r="135" spans="1:15" ht="13.5" customHeight="1" hidden="1">
      <c r="A135" s="372">
        <f t="shared" si="11"/>
        <v>50</v>
      </c>
      <c r="B135" s="373">
        <f t="shared" si="12"/>
        <v>6</v>
      </c>
      <c r="C135" s="373">
        <f t="shared" si="13"/>
        <v>86</v>
      </c>
      <c r="D135" s="253"/>
      <c r="E135" s="107"/>
      <c r="F135" s="107"/>
      <c r="G135" s="58"/>
      <c r="H135" s="374" t="s">
        <v>95</v>
      </c>
      <c r="I135" s="375"/>
      <c r="J135" s="377">
        <f t="shared" si="14"/>
        <v>8086</v>
      </c>
      <c r="K135" s="530"/>
      <c r="L135" s="531"/>
      <c r="M135" s="532"/>
      <c r="N135" s="371">
        <f t="shared" si="10"/>
        <v>0</v>
      </c>
      <c r="O135" s="40"/>
    </row>
    <row r="136" spans="1:15" ht="13.5" customHeight="1" hidden="1">
      <c r="A136" s="372">
        <f t="shared" si="11"/>
        <v>50</v>
      </c>
      <c r="B136" s="373">
        <f t="shared" si="12"/>
        <v>6</v>
      </c>
      <c r="C136" s="373">
        <f t="shared" si="13"/>
        <v>87</v>
      </c>
      <c r="D136" s="253"/>
      <c r="E136" s="107"/>
      <c r="F136" s="107"/>
      <c r="G136" s="58"/>
      <c r="H136" s="374" t="s">
        <v>95</v>
      </c>
      <c r="I136" s="375"/>
      <c r="J136" s="377">
        <f t="shared" si="14"/>
        <v>8087</v>
      </c>
      <c r="K136" s="530"/>
      <c r="L136" s="531"/>
      <c r="M136" s="532"/>
      <c r="N136" s="371">
        <f t="shared" si="10"/>
        <v>0</v>
      </c>
      <c r="O136" s="40"/>
    </row>
    <row r="137" spans="1:15" ht="13.5" customHeight="1" hidden="1">
      <c r="A137" s="372">
        <f t="shared" si="11"/>
        <v>50</v>
      </c>
      <c r="B137" s="373">
        <f t="shared" si="12"/>
        <v>6</v>
      </c>
      <c r="C137" s="373">
        <f t="shared" si="13"/>
        <v>88</v>
      </c>
      <c r="D137" s="253"/>
      <c r="E137" s="107"/>
      <c r="F137" s="107"/>
      <c r="G137" s="58"/>
      <c r="H137" s="374" t="s">
        <v>95</v>
      </c>
      <c r="I137" s="375"/>
      <c r="J137" s="377">
        <f t="shared" si="14"/>
        <v>8088</v>
      </c>
      <c r="K137" s="530"/>
      <c r="L137" s="531"/>
      <c r="M137" s="532"/>
      <c r="N137" s="371">
        <f t="shared" si="10"/>
        <v>0</v>
      </c>
      <c r="O137" s="40"/>
    </row>
    <row r="138" spans="1:15" ht="13.5" customHeight="1" hidden="1">
      <c r="A138" s="372">
        <f t="shared" si="11"/>
        <v>50</v>
      </c>
      <c r="B138" s="373">
        <f t="shared" si="12"/>
        <v>6</v>
      </c>
      <c r="C138" s="373">
        <f t="shared" si="13"/>
        <v>89</v>
      </c>
      <c r="D138" s="253"/>
      <c r="E138" s="107"/>
      <c r="F138" s="107"/>
      <c r="G138" s="58"/>
      <c r="H138" s="374" t="s">
        <v>95</v>
      </c>
      <c r="I138" s="375"/>
      <c r="J138" s="377">
        <f t="shared" si="14"/>
        <v>8089</v>
      </c>
      <c r="K138" s="530"/>
      <c r="L138" s="531"/>
      <c r="M138" s="532"/>
      <c r="N138" s="371">
        <f t="shared" si="10"/>
        <v>0</v>
      </c>
      <c r="O138" s="40"/>
    </row>
    <row r="139" spans="1:15" ht="13.5" customHeight="1" hidden="1">
      <c r="A139" s="372">
        <f t="shared" si="11"/>
        <v>50</v>
      </c>
      <c r="B139" s="373">
        <f t="shared" si="12"/>
        <v>6</v>
      </c>
      <c r="C139" s="373">
        <f t="shared" si="13"/>
        <v>90</v>
      </c>
      <c r="D139" s="253"/>
      <c r="E139" s="107"/>
      <c r="F139" s="107"/>
      <c r="G139" s="58"/>
      <c r="H139" s="374" t="s">
        <v>95</v>
      </c>
      <c r="I139" s="375"/>
      <c r="J139" s="377">
        <f t="shared" si="14"/>
        <v>8090</v>
      </c>
      <c r="K139" s="530"/>
      <c r="L139" s="531"/>
      <c r="M139" s="532"/>
      <c r="N139" s="371">
        <f t="shared" si="10"/>
        <v>0</v>
      </c>
      <c r="O139" s="40"/>
    </row>
    <row r="140" spans="1:15" ht="13.5" customHeight="1" hidden="1">
      <c r="A140" s="372">
        <f t="shared" si="11"/>
        <v>50</v>
      </c>
      <c r="B140" s="373">
        <f t="shared" si="12"/>
        <v>6</v>
      </c>
      <c r="C140" s="373">
        <f t="shared" si="13"/>
        <v>91</v>
      </c>
      <c r="D140" s="253"/>
      <c r="E140" s="107"/>
      <c r="F140" s="107"/>
      <c r="G140" s="58"/>
      <c r="H140" s="374" t="s">
        <v>95</v>
      </c>
      <c r="I140" s="375"/>
      <c r="J140" s="377">
        <f t="shared" si="14"/>
        <v>8091</v>
      </c>
      <c r="K140" s="530"/>
      <c r="L140" s="531"/>
      <c r="M140" s="532"/>
      <c r="N140" s="371">
        <f t="shared" si="10"/>
        <v>0</v>
      </c>
      <c r="O140" s="40"/>
    </row>
    <row r="141" spans="1:15" ht="13.5" customHeight="1" hidden="1">
      <c r="A141" s="372">
        <f t="shared" si="11"/>
        <v>50</v>
      </c>
      <c r="B141" s="373">
        <f t="shared" si="12"/>
        <v>6</v>
      </c>
      <c r="C141" s="373">
        <f t="shared" si="13"/>
        <v>92</v>
      </c>
      <c r="D141" s="253"/>
      <c r="E141" s="107"/>
      <c r="F141" s="107"/>
      <c r="G141" s="58"/>
      <c r="H141" s="374" t="s">
        <v>95</v>
      </c>
      <c r="I141" s="375"/>
      <c r="J141" s="377">
        <f t="shared" si="14"/>
        <v>8092</v>
      </c>
      <c r="K141" s="530"/>
      <c r="L141" s="531"/>
      <c r="M141" s="532"/>
      <c r="N141" s="371">
        <f t="shared" si="10"/>
        <v>0</v>
      </c>
      <c r="O141" s="40"/>
    </row>
    <row r="142" spans="1:15" ht="13.5" customHeight="1" hidden="1">
      <c r="A142" s="372">
        <f t="shared" si="11"/>
        <v>50</v>
      </c>
      <c r="B142" s="373">
        <f t="shared" si="12"/>
        <v>6</v>
      </c>
      <c r="C142" s="373">
        <f t="shared" si="13"/>
        <v>93</v>
      </c>
      <c r="D142" s="253"/>
      <c r="E142" s="107"/>
      <c r="F142" s="107"/>
      <c r="G142" s="58"/>
      <c r="H142" s="374" t="s">
        <v>95</v>
      </c>
      <c r="I142" s="375"/>
      <c r="J142" s="377">
        <f t="shared" si="14"/>
        <v>8093</v>
      </c>
      <c r="K142" s="530"/>
      <c r="L142" s="531"/>
      <c r="M142" s="532"/>
      <c r="N142" s="371">
        <f t="shared" si="10"/>
        <v>0</v>
      </c>
      <c r="O142" s="40"/>
    </row>
    <row r="143" spans="1:15" ht="13.5" customHeight="1" hidden="1">
      <c r="A143" s="372">
        <f t="shared" si="11"/>
        <v>50</v>
      </c>
      <c r="B143" s="373">
        <f t="shared" si="12"/>
        <v>6</v>
      </c>
      <c r="C143" s="373">
        <f t="shared" si="13"/>
        <v>94</v>
      </c>
      <c r="D143" s="253"/>
      <c r="E143" s="107"/>
      <c r="F143" s="107"/>
      <c r="G143" s="58"/>
      <c r="H143" s="374" t="s">
        <v>95</v>
      </c>
      <c r="I143" s="375"/>
      <c r="J143" s="377">
        <f t="shared" si="14"/>
        <v>8094</v>
      </c>
      <c r="K143" s="530"/>
      <c r="L143" s="531"/>
      <c r="M143" s="532"/>
      <c r="N143" s="371">
        <f t="shared" si="10"/>
        <v>0</v>
      </c>
      <c r="O143" s="40"/>
    </row>
    <row r="144" spans="1:15" ht="13.5" customHeight="1" hidden="1">
      <c r="A144" s="372">
        <f t="shared" si="11"/>
        <v>50</v>
      </c>
      <c r="B144" s="373">
        <f t="shared" si="12"/>
        <v>6</v>
      </c>
      <c r="C144" s="373">
        <f t="shared" si="13"/>
        <v>95</v>
      </c>
      <c r="D144" s="253"/>
      <c r="E144" s="107"/>
      <c r="F144" s="107"/>
      <c r="G144" s="58"/>
      <c r="H144" s="374" t="s">
        <v>95</v>
      </c>
      <c r="I144" s="375"/>
      <c r="J144" s="377">
        <f t="shared" si="14"/>
        <v>8095</v>
      </c>
      <c r="K144" s="530"/>
      <c r="L144" s="531"/>
      <c r="M144" s="532"/>
      <c r="N144" s="371">
        <f t="shared" si="10"/>
        <v>0</v>
      </c>
      <c r="O144" s="40"/>
    </row>
    <row r="145" spans="1:15" ht="13.5" customHeight="1" hidden="1">
      <c r="A145" s="372">
        <f>A134</f>
        <v>50</v>
      </c>
      <c r="B145" s="373">
        <f>B134</f>
        <v>6</v>
      </c>
      <c r="C145" s="373">
        <f t="shared" si="13"/>
        <v>96</v>
      </c>
      <c r="D145" s="253"/>
      <c r="E145" s="107"/>
      <c r="F145" s="107"/>
      <c r="G145" s="58"/>
      <c r="H145" s="374" t="s">
        <v>95</v>
      </c>
      <c r="I145" s="375"/>
      <c r="J145" s="377">
        <f t="shared" si="14"/>
        <v>8096</v>
      </c>
      <c r="K145" s="530"/>
      <c r="L145" s="531"/>
      <c r="M145" s="532"/>
      <c r="N145" s="371">
        <f t="shared" si="10"/>
        <v>0</v>
      </c>
      <c r="O145" s="40"/>
    </row>
    <row r="146" spans="1:15" ht="13.5" customHeight="1" hidden="1">
      <c r="A146" s="372">
        <f aca="true" t="shared" si="15" ref="A146:B148">A145</f>
        <v>50</v>
      </c>
      <c r="B146" s="373">
        <f t="shared" si="15"/>
        <v>6</v>
      </c>
      <c r="C146" s="373">
        <f t="shared" si="13"/>
        <v>97</v>
      </c>
      <c r="D146" s="253"/>
      <c r="E146" s="107"/>
      <c r="F146" s="107"/>
      <c r="G146" s="58"/>
      <c r="H146" s="374" t="s">
        <v>95</v>
      </c>
      <c r="I146" s="375"/>
      <c r="J146" s="377">
        <f t="shared" si="14"/>
        <v>8097</v>
      </c>
      <c r="K146" s="530"/>
      <c r="L146" s="531"/>
      <c r="M146" s="532"/>
      <c r="N146" s="371">
        <f t="shared" si="10"/>
        <v>0</v>
      </c>
      <c r="O146" s="40"/>
    </row>
    <row r="147" spans="1:15" ht="13.5" customHeight="1" hidden="1">
      <c r="A147" s="372">
        <f t="shared" si="15"/>
        <v>50</v>
      </c>
      <c r="B147" s="373">
        <f t="shared" si="15"/>
        <v>6</v>
      </c>
      <c r="C147" s="373">
        <f t="shared" si="13"/>
        <v>98</v>
      </c>
      <c r="D147" s="253"/>
      <c r="E147" s="107"/>
      <c r="F147" s="107"/>
      <c r="G147" s="58"/>
      <c r="H147" s="374" t="s">
        <v>95</v>
      </c>
      <c r="I147" s="375"/>
      <c r="J147" s="377">
        <f t="shared" si="14"/>
        <v>8098</v>
      </c>
      <c r="K147" s="530"/>
      <c r="L147" s="531"/>
      <c r="M147" s="532"/>
      <c r="N147" s="371">
        <f t="shared" si="10"/>
        <v>0</v>
      </c>
      <c r="O147" s="40"/>
    </row>
    <row r="148" spans="1:15" ht="13.5" customHeight="1" hidden="1" thickBot="1">
      <c r="A148" s="378">
        <f t="shared" si="15"/>
        <v>50</v>
      </c>
      <c r="B148" s="379">
        <f t="shared" si="15"/>
        <v>6</v>
      </c>
      <c r="C148" s="379">
        <f t="shared" si="13"/>
        <v>99</v>
      </c>
      <c r="D148" s="268"/>
      <c r="E148" s="380"/>
      <c r="F148" s="381"/>
      <c r="G148" s="74"/>
      <c r="H148" s="382" t="s">
        <v>95</v>
      </c>
      <c r="I148" s="411"/>
      <c r="J148" s="383">
        <f t="shared" si="14"/>
        <v>8099</v>
      </c>
      <c r="K148" s="533"/>
      <c r="L148" s="534"/>
      <c r="M148" s="535"/>
      <c r="N148" s="371">
        <f t="shared" si="10"/>
        <v>0</v>
      </c>
      <c r="O148" s="40"/>
    </row>
    <row r="149" spans="1:15" ht="6.75" customHeight="1">
      <c r="A149" s="133"/>
      <c r="B149" s="177"/>
      <c r="C149" s="177"/>
      <c r="D149" s="177"/>
      <c r="E149" s="129"/>
      <c r="F149" s="129"/>
      <c r="G149" s="13"/>
      <c r="H149" s="13"/>
      <c r="I149" s="412"/>
      <c r="J149" s="190"/>
      <c r="K149" s="190"/>
      <c r="L149" s="190"/>
      <c r="M149" s="190"/>
      <c r="N149" s="384"/>
      <c r="O149" s="40"/>
    </row>
    <row r="150" spans="1:14" ht="15" customHeight="1">
      <c r="A150" s="385" t="s">
        <v>96</v>
      </c>
      <c r="B150" s="386"/>
      <c r="C150" s="386"/>
      <c r="D150" s="386"/>
      <c r="E150" s="386" t="s">
        <v>97</v>
      </c>
      <c r="F150" s="387"/>
      <c r="G150" s="387"/>
      <c r="H150" s="387"/>
      <c r="I150" s="387"/>
      <c r="J150" s="387"/>
      <c r="K150" s="387"/>
      <c r="L150" s="387"/>
      <c r="M150" s="388"/>
      <c r="N150" s="61">
        <f>SUM(N69:N148)</f>
        <v>11186875.169</v>
      </c>
    </row>
    <row r="151" spans="1:14" ht="15" customHeight="1">
      <c r="A151" s="389"/>
      <c r="B151" s="199"/>
      <c r="C151" s="199"/>
      <c r="D151" s="199"/>
      <c r="E151" s="199" t="s">
        <v>98</v>
      </c>
      <c r="F151" s="390"/>
      <c r="G151" s="390"/>
      <c r="H151" s="390"/>
      <c r="I151" s="390"/>
      <c r="J151" s="390"/>
      <c r="K151" s="390"/>
      <c r="L151" s="390"/>
      <c r="M151" s="391"/>
      <c r="N151" s="392">
        <f>N150/1000/'49'!S37</f>
        <v>0.5887921073818889</v>
      </c>
    </row>
    <row r="152" spans="1:14" ht="15" customHeight="1">
      <c r="A152" s="193"/>
      <c r="B152" s="393"/>
      <c r="C152" s="393"/>
      <c r="D152" s="393"/>
      <c r="E152" s="394"/>
      <c r="F152" s="394"/>
      <c r="G152" s="394"/>
      <c r="H152" s="394"/>
      <c r="I152" s="394"/>
      <c r="J152" s="394"/>
      <c r="K152" s="394"/>
      <c r="L152" s="394"/>
      <c r="M152" s="395"/>
      <c r="N152" s="392">
        <f>N150/1000/'49'!$J$37</f>
        <v>0.34168801471397636</v>
      </c>
    </row>
    <row r="153" spans="1:14" ht="15" customHeight="1">
      <c r="A153" s="199"/>
      <c r="B153" s="199"/>
      <c r="C153" s="199"/>
      <c r="D153" s="199"/>
      <c r="E153" s="390"/>
      <c r="F153" s="390"/>
      <c r="G153" s="390"/>
      <c r="H153" s="390"/>
      <c r="I153" s="390"/>
      <c r="J153" s="390"/>
      <c r="K153" s="390"/>
      <c r="L153" s="390"/>
      <c r="M153" s="390"/>
      <c r="N153" s="392"/>
    </row>
    <row r="154" spans="1:14" ht="12.7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</row>
    <row r="235" ht="12.75"/>
    <row r="236" ht="12.75"/>
    <row r="237" ht="12.75"/>
    <row r="238" ht="12.75"/>
    <row r="240" ht="12.75"/>
  </sheetData>
  <mergeCells count="290">
    <mergeCell ref="E63:G63"/>
    <mergeCell ref="N125:N126"/>
    <mergeCell ref="N127:N128"/>
    <mergeCell ref="N117:N118"/>
    <mergeCell ref="N119:N120"/>
    <mergeCell ref="N121:N122"/>
    <mergeCell ref="N123:N124"/>
    <mergeCell ref="N109:N110"/>
    <mergeCell ref="N111:N112"/>
    <mergeCell ref="N113:N114"/>
    <mergeCell ref="N115:N116"/>
    <mergeCell ref="N101:N102"/>
    <mergeCell ref="N103:N104"/>
    <mergeCell ref="N105:N106"/>
    <mergeCell ref="N107:N108"/>
    <mergeCell ref="N93:N94"/>
    <mergeCell ref="N95:N96"/>
    <mergeCell ref="N97:N98"/>
    <mergeCell ref="N99:N100"/>
    <mergeCell ref="N85:N86"/>
    <mergeCell ref="N87:N88"/>
    <mergeCell ref="N89:N90"/>
    <mergeCell ref="N91:N92"/>
    <mergeCell ref="K130:M130"/>
    <mergeCell ref="K131:M131"/>
    <mergeCell ref="N69:N70"/>
    <mergeCell ref="N71:N72"/>
    <mergeCell ref="N73:N74"/>
    <mergeCell ref="N75:N76"/>
    <mergeCell ref="N77:N78"/>
    <mergeCell ref="N79:N80"/>
    <mergeCell ref="N81:N82"/>
    <mergeCell ref="N83:N84"/>
    <mergeCell ref="A127:A128"/>
    <mergeCell ref="B127:B128"/>
    <mergeCell ref="C127:C128"/>
    <mergeCell ref="E127:F128"/>
    <mergeCell ref="A125:A126"/>
    <mergeCell ref="B125:B126"/>
    <mergeCell ref="C125:C126"/>
    <mergeCell ref="E125:F126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K109:M109"/>
    <mergeCell ref="K110:M110"/>
    <mergeCell ref="A107:A108"/>
    <mergeCell ref="B107:B108"/>
    <mergeCell ref="A109:A110"/>
    <mergeCell ref="B109:B110"/>
    <mergeCell ref="C109:C110"/>
    <mergeCell ref="E109:F110"/>
    <mergeCell ref="C107:C108"/>
    <mergeCell ref="E107:F108"/>
    <mergeCell ref="K103:M103"/>
    <mergeCell ref="K104:M104"/>
    <mergeCell ref="K105:M105"/>
    <mergeCell ref="K106:M106"/>
    <mergeCell ref="K107:M107"/>
    <mergeCell ref="K108:M108"/>
    <mergeCell ref="A105:A106"/>
    <mergeCell ref="B105:B106"/>
    <mergeCell ref="C105:C106"/>
    <mergeCell ref="E105:F106"/>
    <mergeCell ref="A103:A104"/>
    <mergeCell ref="B103:B104"/>
    <mergeCell ref="C103:C104"/>
    <mergeCell ref="E103:F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E71:F72"/>
    <mergeCell ref="A73:A74"/>
    <mergeCell ref="B73:B74"/>
    <mergeCell ref="C73:C74"/>
    <mergeCell ref="E73:F74"/>
    <mergeCell ref="A69:A70"/>
    <mergeCell ref="B69:B70"/>
    <mergeCell ref="C69:C70"/>
    <mergeCell ref="A71:A72"/>
    <mergeCell ref="B71:B72"/>
    <mergeCell ref="C71:C72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K42:M42"/>
    <mergeCell ref="K26:M26"/>
    <mergeCell ref="K27:M27"/>
    <mergeCell ref="K15:M15"/>
    <mergeCell ref="K35:M35"/>
    <mergeCell ref="K36:M36"/>
    <mergeCell ref="K22:M22"/>
    <mergeCell ref="K23:M23"/>
    <mergeCell ref="K28:M28"/>
    <mergeCell ref="K29:M29"/>
    <mergeCell ref="K7:M7"/>
    <mergeCell ref="K9:M9"/>
    <mergeCell ref="K41:M41"/>
    <mergeCell ref="K13:M13"/>
    <mergeCell ref="K31:M31"/>
    <mergeCell ref="K32:M32"/>
    <mergeCell ref="K33:M33"/>
    <mergeCell ref="K20:M20"/>
    <mergeCell ref="K21:M21"/>
    <mergeCell ref="K17:M17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18:M18"/>
    <mergeCell ref="K19:M19"/>
    <mergeCell ref="K24:M24"/>
    <mergeCell ref="K25:M25"/>
    <mergeCell ref="K134:M134"/>
    <mergeCell ref="K145:M145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27:M127"/>
    <mergeCell ref="K128:M128"/>
    <mergeCell ref="K123:M123"/>
    <mergeCell ref="K124:M124"/>
    <mergeCell ref="K121:M121"/>
    <mergeCell ref="K122:M122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82:M82"/>
    <mergeCell ref="K83:M83"/>
    <mergeCell ref="K66:M66"/>
    <mergeCell ref="K67:M67"/>
    <mergeCell ref="K62:M62"/>
    <mergeCell ref="K63:M63"/>
    <mergeCell ref="K64:M64"/>
    <mergeCell ref="K65:M65"/>
    <mergeCell ref="K84:M84"/>
    <mergeCell ref="K85:M85"/>
    <mergeCell ref="K86:M86"/>
    <mergeCell ref="K87:M87"/>
    <mergeCell ref="K100:M100"/>
    <mergeCell ref="K101:M101"/>
    <mergeCell ref="K95:M95"/>
    <mergeCell ref="K96:M96"/>
    <mergeCell ref="K97:M97"/>
    <mergeCell ref="K98:M98"/>
    <mergeCell ref="K88:M88"/>
    <mergeCell ref="K89:M89"/>
    <mergeCell ref="K94:M94"/>
    <mergeCell ref="K99:M99"/>
    <mergeCell ref="K90:M90"/>
    <mergeCell ref="K91:M91"/>
    <mergeCell ref="K92:M92"/>
    <mergeCell ref="K93:M93"/>
    <mergeCell ref="K102:M102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A9:D9"/>
    <mergeCell ref="E9:J9"/>
    <mergeCell ref="A13:D13"/>
    <mergeCell ref="A15:D15"/>
    <mergeCell ref="J11:M11"/>
    <mergeCell ref="A54:D54"/>
    <mergeCell ref="A56:D56"/>
    <mergeCell ref="A11:D11"/>
    <mergeCell ref="E11:G11"/>
    <mergeCell ref="K143:M143"/>
    <mergeCell ref="K148:M148"/>
    <mergeCell ref="K146:M146"/>
    <mergeCell ref="K147:M147"/>
    <mergeCell ref="K144:M144"/>
  </mergeCells>
  <printOptions horizontalCentered="1"/>
  <pageMargins left="1" right="0.31496062992125984" top="0.55" bottom="0.72" header="0.46" footer="0.45"/>
  <pageSetup horizontalDpi="180" verticalDpi="180" orientation="portrait" paperSize="9" scale="75" r:id="rId4"/>
  <headerFooter alignWithMargins="0">
    <oddFooter>&amp;C&amp;12 5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4"/>
  <sheetViews>
    <sheetView showGridLines="0" zoomScaleSheetLayoutView="100" workbookViewId="0" topLeftCell="A1">
      <selection activeCell="I3" sqref="I3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4" width="2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3:10" ht="15">
      <c r="C1" s="408"/>
      <c r="I1" s="408" t="s">
        <v>104</v>
      </c>
      <c r="J1" s="413"/>
    </row>
    <row r="2" spans="9:10" ht="15">
      <c r="I2" s="408" t="s">
        <v>105</v>
      </c>
      <c r="J2" s="413"/>
    </row>
    <row r="3" spans="9:10" ht="15">
      <c r="I3" s="408" t="s">
        <v>102</v>
      </c>
      <c r="J3" s="413"/>
    </row>
    <row r="4" ht="15">
      <c r="J4" s="413" t="s">
        <v>103</v>
      </c>
    </row>
    <row r="5" spans="1:13" ht="24.75" customHeight="1">
      <c r="A5" s="550" t="s">
        <v>0</v>
      </c>
      <c r="B5" s="550"/>
      <c r="C5" s="550"/>
      <c r="D5" s="550"/>
      <c r="E5" s="550"/>
      <c r="F5" s="557" t="s">
        <v>1</v>
      </c>
      <c r="G5" s="558"/>
      <c r="H5" s="558"/>
      <c r="I5" s="558"/>
      <c r="J5" s="559"/>
      <c r="K5" s="201" t="s">
        <v>61</v>
      </c>
      <c r="L5" s="202">
        <v>50</v>
      </c>
      <c r="M5" s="203">
        <v>7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4"/>
      <c r="K6" s="204"/>
      <c r="L6" s="204"/>
      <c r="M6" s="205"/>
    </row>
    <row r="7" spans="1:13" ht="16.5" customHeight="1" thickTop="1">
      <c r="A7" s="206" t="s">
        <v>3</v>
      </c>
      <c r="B7" s="207"/>
      <c r="C7" s="207"/>
      <c r="D7" s="207"/>
      <c r="E7" s="208"/>
      <c r="F7" s="208"/>
      <c r="G7" s="208"/>
      <c r="H7" s="208"/>
      <c r="I7" s="208"/>
      <c r="J7" s="209"/>
      <c r="K7" s="573">
        <f>'[1]40'!H3</f>
        <v>327220</v>
      </c>
      <c r="L7" s="574"/>
      <c r="M7" s="575"/>
    </row>
    <row r="8" spans="1:13" ht="4.5" customHeight="1">
      <c r="A8" s="21"/>
      <c r="B8" s="210"/>
      <c r="C8" s="210"/>
      <c r="D8" s="210"/>
      <c r="E8" s="22"/>
      <c r="F8" s="22"/>
      <c r="G8" s="22"/>
      <c r="H8" s="211"/>
      <c r="I8" s="549"/>
      <c r="J8" s="549"/>
      <c r="K8" s="212"/>
      <c r="L8" s="212"/>
      <c r="M8" s="213"/>
    </row>
    <row r="9" spans="1:13" ht="16.5" customHeight="1">
      <c r="A9" s="542" t="s">
        <v>62</v>
      </c>
      <c r="B9" s="543"/>
      <c r="C9" s="543"/>
      <c r="D9" s="543"/>
      <c r="E9" s="544" t="str">
        <f>'[1]40'!B25</f>
        <v>Rekultivace, odvody za odnětí půdy a výkupy pozemků </v>
      </c>
      <c r="F9" s="544"/>
      <c r="G9" s="544"/>
      <c r="H9" s="544"/>
      <c r="I9" s="544"/>
      <c r="J9" s="545"/>
      <c r="K9" s="576">
        <f>'[1]40'!H25</f>
        <v>327226</v>
      </c>
      <c r="L9" s="577"/>
      <c r="M9" s="578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4"/>
      <c r="K10" s="214"/>
      <c r="L10" s="214"/>
      <c r="M10" s="215"/>
    </row>
    <row r="11" spans="1:13" ht="19.5" customHeight="1" thickBot="1">
      <c r="A11" s="563" t="s">
        <v>6</v>
      </c>
      <c r="B11" s="564"/>
      <c r="C11" s="564"/>
      <c r="D11" s="565"/>
      <c r="E11" s="597" t="str">
        <f>'[1]40'!B7</f>
        <v>Ministerstvo dopravy</v>
      </c>
      <c r="F11" s="597"/>
      <c r="G11" s="597"/>
      <c r="H11" s="598"/>
      <c r="I11" s="216" t="s">
        <v>7</v>
      </c>
      <c r="J11" s="570" t="str">
        <f>'[1]40'!F7</f>
        <v>66003008</v>
      </c>
      <c r="K11" s="571"/>
      <c r="L11" s="571"/>
      <c r="M11" s="572"/>
    </row>
    <row r="12" spans="1:15" ht="24.75" customHeight="1" thickTop="1">
      <c r="A12" s="129" t="s">
        <v>63</v>
      </c>
      <c r="B12" s="129"/>
      <c r="C12" s="129"/>
      <c r="D12" s="129"/>
      <c r="E12" s="96"/>
      <c r="F12" s="96"/>
      <c r="G12" s="97"/>
      <c r="H12" s="97"/>
      <c r="I12" s="97"/>
      <c r="J12" s="177"/>
      <c r="K12" s="177"/>
      <c r="L12" s="177"/>
      <c r="M12" s="217"/>
      <c r="O12" s="40"/>
    </row>
    <row r="13" spans="1:15" ht="12.75" customHeight="1">
      <c r="A13" s="560" t="s">
        <v>64</v>
      </c>
      <c r="B13" s="561"/>
      <c r="C13" s="561"/>
      <c r="D13" s="562"/>
      <c r="E13" s="219"/>
      <c r="F13" s="219"/>
      <c r="G13" s="220"/>
      <c r="H13" s="92" t="s">
        <v>65</v>
      </c>
      <c r="I13" s="92" t="s">
        <v>66</v>
      </c>
      <c r="J13" s="221" t="s">
        <v>67</v>
      </c>
      <c r="K13" s="560" t="s">
        <v>68</v>
      </c>
      <c r="L13" s="561"/>
      <c r="M13" s="562"/>
      <c r="N13" s="222" t="s">
        <v>69</v>
      </c>
      <c r="O13" s="40"/>
    </row>
    <row r="14" spans="1:15" ht="12.75" customHeight="1">
      <c r="A14" s="223"/>
      <c r="B14" s="134"/>
      <c r="C14" s="134"/>
      <c r="D14" s="224"/>
      <c r="E14" s="129" t="s">
        <v>70</v>
      </c>
      <c r="F14" s="129"/>
      <c r="G14" s="97"/>
      <c r="H14" s="130"/>
      <c r="I14" s="130" t="s">
        <v>71</v>
      </c>
      <c r="J14" s="190" t="s">
        <v>72</v>
      </c>
      <c r="K14" s="551" t="s">
        <v>73</v>
      </c>
      <c r="L14" s="552"/>
      <c r="M14" s="553"/>
      <c r="N14" s="225" t="s">
        <v>74</v>
      </c>
      <c r="O14" s="40"/>
    </row>
    <row r="15" spans="1:15" ht="12.75" customHeight="1">
      <c r="A15" s="554" t="s">
        <v>75</v>
      </c>
      <c r="B15" s="555"/>
      <c r="C15" s="555"/>
      <c r="D15" s="556"/>
      <c r="E15" s="228"/>
      <c r="F15" s="228"/>
      <c r="G15" s="229"/>
      <c r="H15" s="128" t="s">
        <v>76</v>
      </c>
      <c r="I15" s="230">
        <f>'[1]41'!F5</f>
        <v>2002</v>
      </c>
      <c r="J15" s="231">
        <v>2008</v>
      </c>
      <c r="K15" s="554" t="s">
        <v>77</v>
      </c>
      <c r="L15" s="555"/>
      <c r="M15" s="556"/>
      <c r="N15" s="232" t="s">
        <v>78</v>
      </c>
      <c r="O15" s="40"/>
    </row>
    <row r="16" spans="1:15" ht="4.5" customHeight="1" thickBot="1">
      <c r="A16" s="233"/>
      <c r="B16" s="233"/>
      <c r="C16" s="233"/>
      <c r="D16" s="233"/>
      <c r="E16" s="234"/>
      <c r="F16" s="234"/>
      <c r="G16" s="235"/>
      <c r="H16" s="233"/>
      <c r="I16" s="237"/>
      <c r="J16" s="238"/>
      <c r="K16" s="233"/>
      <c r="L16" s="233"/>
      <c r="M16" s="233"/>
      <c r="N16" s="239"/>
      <c r="O16" s="40"/>
    </row>
    <row r="17" spans="1:15" ht="13.5" customHeight="1" thickTop="1">
      <c r="A17" s="240">
        <f>L5</f>
        <v>50</v>
      </c>
      <c r="B17" s="241">
        <f>M5</f>
        <v>7</v>
      </c>
      <c r="C17" s="242">
        <v>11</v>
      </c>
      <c r="D17" s="243"/>
      <c r="E17" s="244"/>
      <c r="F17" s="244"/>
      <c r="G17" s="245"/>
      <c r="H17" s="246"/>
      <c r="I17" s="247"/>
      <c r="J17" s="248"/>
      <c r="K17" s="547"/>
      <c r="L17" s="547"/>
      <c r="M17" s="548"/>
      <c r="N17" s="249">
        <f aca="true" t="shared" si="0" ref="N17:N46">J17-I17</f>
        <v>0</v>
      </c>
      <c r="O17" s="40"/>
    </row>
    <row r="18" spans="1:15" ht="13.5" customHeight="1" hidden="1">
      <c r="A18" s="250">
        <f aca="true" t="shared" si="1" ref="A18:A46">A17</f>
        <v>50</v>
      </c>
      <c r="B18" s="251">
        <f aca="true" t="shared" si="2" ref="B18:B46">B17</f>
        <v>7</v>
      </c>
      <c r="C18" s="252">
        <f aca="true" t="shared" si="3" ref="C18:C46">C17+1</f>
        <v>12</v>
      </c>
      <c r="D18" s="253"/>
      <c r="E18" s="254"/>
      <c r="F18" s="254"/>
      <c r="G18" s="255"/>
      <c r="H18" s="256"/>
      <c r="I18" s="257"/>
      <c r="J18" s="258"/>
      <c r="K18" s="537"/>
      <c r="L18" s="537"/>
      <c r="M18" s="538"/>
      <c r="N18" s="249">
        <f t="shared" si="0"/>
        <v>0</v>
      </c>
      <c r="O18" s="40"/>
    </row>
    <row r="19" spans="1:15" ht="13.5" customHeight="1" hidden="1">
      <c r="A19" s="250">
        <f t="shared" si="1"/>
        <v>50</v>
      </c>
      <c r="B19" s="251">
        <f t="shared" si="2"/>
        <v>7</v>
      </c>
      <c r="C19" s="252">
        <f t="shared" si="3"/>
        <v>13</v>
      </c>
      <c r="D19" s="253"/>
      <c r="E19" s="254"/>
      <c r="F19" s="254"/>
      <c r="G19" s="255"/>
      <c r="H19" s="256"/>
      <c r="I19" s="257"/>
      <c r="J19" s="258"/>
      <c r="K19" s="537"/>
      <c r="L19" s="537"/>
      <c r="M19" s="538"/>
      <c r="N19" s="249">
        <f t="shared" si="0"/>
        <v>0</v>
      </c>
      <c r="O19" s="40"/>
    </row>
    <row r="20" spans="1:15" ht="13.5" customHeight="1" hidden="1">
      <c r="A20" s="250">
        <f t="shared" si="1"/>
        <v>50</v>
      </c>
      <c r="B20" s="251">
        <f t="shared" si="2"/>
        <v>7</v>
      </c>
      <c r="C20" s="252">
        <f t="shared" si="3"/>
        <v>14</v>
      </c>
      <c r="D20" s="253"/>
      <c r="E20" s="259"/>
      <c r="F20" s="259"/>
      <c r="G20" s="255"/>
      <c r="H20" s="256"/>
      <c r="I20" s="257"/>
      <c r="J20" s="258"/>
      <c r="K20" s="537"/>
      <c r="L20" s="537"/>
      <c r="M20" s="538"/>
      <c r="N20" s="249">
        <f t="shared" si="0"/>
        <v>0</v>
      </c>
      <c r="O20" s="40"/>
    </row>
    <row r="21" spans="1:15" ht="13.5" customHeight="1" hidden="1">
      <c r="A21" s="250">
        <f t="shared" si="1"/>
        <v>50</v>
      </c>
      <c r="B21" s="251">
        <f t="shared" si="2"/>
        <v>7</v>
      </c>
      <c r="C21" s="252">
        <f t="shared" si="3"/>
        <v>15</v>
      </c>
      <c r="D21" s="253"/>
      <c r="E21" s="259"/>
      <c r="F21" s="259"/>
      <c r="G21" s="255"/>
      <c r="H21" s="256"/>
      <c r="I21" s="257"/>
      <c r="J21" s="260"/>
      <c r="K21" s="537"/>
      <c r="L21" s="537"/>
      <c r="M21" s="538"/>
      <c r="N21" s="249">
        <f t="shared" si="0"/>
        <v>0</v>
      </c>
      <c r="O21" s="40"/>
    </row>
    <row r="22" spans="1:15" ht="13.5" customHeight="1" hidden="1">
      <c r="A22" s="250">
        <f t="shared" si="1"/>
        <v>50</v>
      </c>
      <c r="B22" s="251">
        <f t="shared" si="2"/>
        <v>7</v>
      </c>
      <c r="C22" s="252">
        <f t="shared" si="3"/>
        <v>16</v>
      </c>
      <c r="D22" s="253"/>
      <c r="E22" s="254"/>
      <c r="F22" s="261"/>
      <c r="G22" s="255"/>
      <c r="H22" s="256"/>
      <c r="I22" s="257"/>
      <c r="J22" s="258"/>
      <c r="K22" s="537"/>
      <c r="L22" s="537"/>
      <c r="M22" s="538"/>
      <c r="N22" s="249">
        <f t="shared" si="0"/>
        <v>0</v>
      </c>
      <c r="O22" s="40"/>
    </row>
    <row r="23" spans="1:15" ht="13.5" customHeight="1" hidden="1">
      <c r="A23" s="250">
        <f t="shared" si="1"/>
        <v>50</v>
      </c>
      <c r="B23" s="251">
        <f t="shared" si="2"/>
        <v>7</v>
      </c>
      <c r="C23" s="252">
        <f t="shared" si="3"/>
        <v>17</v>
      </c>
      <c r="D23" s="253"/>
      <c r="E23" s="254"/>
      <c r="F23" s="254"/>
      <c r="G23" s="255"/>
      <c r="H23" s="256"/>
      <c r="I23" s="257"/>
      <c r="J23" s="258"/>
      <c r="K23" s="537"/>
      <c r="L23" s="537"/>
      <c r="M23" s="538"/>
      <c r="N23" s="249">
        <f t="shared" si="0"/>
        <v>0</v>
      </c>
      <c r="O23" s="40"/>
    </row>
    <row r="24" spans="1:15" ht="13.5" customHeight="1" hidden="1">
      <c r="A24" s="250">
        <f t="shared" si="1"/>
        <v>50</v>
      </c>
      <c r="B24" s="251">
        <f t="shared" si="2"/>
        <v>7</v>
      </c>
      <c r="C24" s="252">
        <f t="shared" si="3"/>
        <v>18</v>
      </c>
      <c r="D24" s="253"/>
      <c r="E24" s="259"/>
      <c r="F24" s="259"/>
      <c r="G24" s="255"/>
      <c r="H24" s="256"/>
      <c r="I24" s="257"/>
      <c r="J24" s="258"/>
      <c r="K24" s="537"/>
      <c r="L24" s="537"/>
      <c r="M24" s="538"/>
      <c r="N24" s="249">
        <f t="shared" si="0"/>
        <v>0</v>
      </c>
      <c r="O24" s="40"/>
    </row>
    <row r="25" spans="1:15" ht="13.5" customHeight="1" hidden="1">
      <c r="A25" s="250">
        <f t="shared" si="1"/>
        <v>50</v>
      </c>
      <c r="B25" s="251">
        <f t="shared" si="2"/>
        <v>7</v>
      </c>
      <c r="C25" s="252">
        <f t="shared" si="3"/>
        <v>19</v>
      </c>
      <c r="D25" s="253"/>
      <c r="E25" s="259"/>
      <c r="F25" s="259"/>
      <c r="G25" s="255"/>
      <c r="H25" s="256"/>
      <c r="I25" s="257"/>
      <c r="J25" s="260"/>
      <c r="K25" s="537"/>
      <c r="L25" s="537"/>
      <c r="M25" s="538"/>
      <c r="N25" s="249">
        <f t="shared" si="0"/>
        <v>0</v>
      </c>
      <c r="O25" s="40"/>
    </row>
    <row r="26" spans="1:15" ht="13.5" customHeight="1" hidden="1">
      <c r="A26" s="250">
        <f t="shared" si="1"/>
        <v>50</v>
      </c>
      <c r="B26" s="251">
        <f t="shared" si="2"/>
        <v>7</v>
      </c>
      <c r="C26" s="252">
        <f t="shared" si="3"/>
        <v>20</v>
      </c>
      <c r="D26" s="253"/>
      <c r="E26" s="261"/>
      <c r="F26" s="261"/>
      <c r="G26" s="255"/>
      <c r="H26" s="167"/>
      <c r="I26" s="257"/>
      <c r="J26" s="258"/>
      <c r="K26" s="537"/>
      <c r="L26" s="537"/>
      <c r="M26" s="538"/>
      <c r="N26" s="249">
        <f t="shared" si="0"/>
        <v>0</v>
      </c>
      <c r="O26" s="40"/>
    </row>
    <row r="27" spans="1:15" ht="13.5" customHeight="1" hidden="1">
      <c r="A27" s="250">
        <f t="shared" si="1"/>
        <v>50</v>
      </c>
      <c r="B27" s="251">
        <f t="shared" si="2"/>
        <v>7</v>
      </c>
      <c r="C27" s="251">
        <f t="shared" si="3"/>
        <v>21</v>
      </c>
      <c r="D27" s="253"/>
      <c r="E27" s="254"/>
      <c r="F27" s="254"/>
      <c r="G27" s="255"/>
      <c r="H27" s="256"/>
      <c r="I27" s="257"/>
      <c r="J27" s="258"/>
      <c r="K27" s="537"/>
      <c r="L27" s="537"/>
      <c r="M27" s="538"/>
      <c r="N27" s="249">
        <f t="shared" si="0"/>
        <v>0</v>
      </c>
      <c r="O27" s="40"/>
    </row>
    <row r="28" spans="1:15" ht="13.5" customHeight="1" hidden="1">
      <c r="A28" s="250">
        <f t="shared" si="1"/>
        <v>50</v>
      </c>
      <c r="B28" s="251">
        <f t="shared" si="2"/>
        <v>7</v>
      </c>
      <c r="C28" s="251">
        <f t="shared" si="3"/>
        <v>22</v>
      </c>
      <c r="D28" s="253"/>
      <c r="E28" s="254"/>
      <c r="F28" s="254"/>
      <c r="G28" s="255"/>
      <c r="H28" s="256"/>
      <c r="I28" s="257"/>
      <c r="J28" s="258"/>
      <c r="K28" s="537"/>
      <c r="L28" s="537"/>
      <c r="M28" s="538"/>
      <c r="N28" s="249">
        <f t="shared" si="0"/>
        <v>0</v>
      </c>
      <c r="O28" s="40"/>
    </row>
    <row r="29" spans="1:15" ht="13.5" customHeight="1" hidden="1">
      <c r="A29" s="250">
        <f t="shared" si="1"/>
        <v>50</v>
      </c>
      <c r="B29" s="251">
        <f t="shared" si="2"/>
        <v>7</v>
      </c>
      <c r="C29" s="251">
        <f t="shared" si="3"/>
        <v>23</v>
      </c>
      <c r="D29" s="253"/>
      <c r="E29" s="254"/>
      <c r="F29" s="254"/>
      <c r="G29" s="255"/>
      <c r="H29" s="256"/>
      <c r="I29" s="257"/>
      <c r="J29" s="260"/>
      <c r="K29" s="537"/>
      <c r="L29" s="537"/>
      <c r="M29" s="538"/>
      <c r="N29" s="249">
        <f t="shared" si="0"/>
        <v>0</v>
      </c>
      <c r="O29" s="40"/>
    </row>
    <row r="30" spans="1:15" ht="13.5" customHeight="1" hidden="1">
      <c r="A30" s="250">
        <f t="shared" si="1"/>
        <v>50</v>
      </c>
      <c r="B30" s="251">
        <f t="shared" si="2"/>
        <v>7</v>
      </c>
      <c r="C30" s="251">
        <f t="shared" si="3"/>
        <v>24</v>
      </c>
      <c r="D30" s="253"/>
      <c r="E30" s="254"/>
      <c r="F30" s="254"/>
      <c r="G30" s="255"/>
      <c r="H30" s="256"/>
      <c r="I30" s="257"/>
      <c r="J30" s="258"/>
      <c r="K30" s="537"/>
      <c r="L30" s="537"/>
      <c r="M30" s="538"/>
      <c r="N30" s="249">
        <f t="shared" si="0"/>
        <v>0</v>
      </c>
      <c r="O30" s="40"/>
    </row>
    <row r="31" spans="1:15" ht="13.5" customHeight="1" hidden="1">
      <c r="A31" s="250">
        <f t="shared" si="1"/>
        <v>50</v>
      </c>
      <c r="B31" s="251">
        <f t="shared" si="2"/>
        <v>7</v>
      </c>
      <c r="C31" s="251">
        <f t="shared" si="3"/>
        <v>25</v>
      </c>
      <c r="D31" s="253"/>
      <c r="E31" s="254"/>
      <c r="F31" s="254"/>
      <c r="G31" s="255"/>
      <c r="H31" s="256"/>
      <c r="I31" s="257"/>
      <c r="J31" s="262"/>
      <c r="K31" s="537"/>
      <c r="L31" s="537"/>
      <c r="M31" s="538"/>
      <c r="N31" s="249">
        <f t="shared" si="0"/>
        <v>0</v>
      </c>
      <c r="O31" s="40"/>
    </row>
    <row r="32" spans="1:15" ht="13.5" customHeight="1" hidden="1">
      <c r="A32" s="250">
        <f t="shared" si="1"/>
        <v>50</v>
      </c>
      <c r="B32" s="251">
        <f t="shared" si="2"/>
        <v>7</v>
      </c>
      <c r="C32" s="251">
        <f t="shared" si="3"/>
        <v>26</v>
      </c>
      <c r="D32" s="253"/>
      <c r="E32" s="254"/>
      <c r="F32" s="254"/>
      <c r="G32" s="255"/>
      <c r="H32" s="256"/>
      <c r="I32" s="257"/>
      <c r="J32" s="262"/>
      <c r="K32" s="537"/>
      <c r="L32" s="537"/>
      <c r="M32" s="538"/>
      <c r="N32" s="249">
        <f t="shared" si="0"/>
        <v>0</v>
      </c>
      <c r="O32" s="40"/>
    </row>
    <row r="33" spans="1:15" ht="13.5" customHeight="1" hidden="1">
      <c r="A33" s="250">
        <f t="shared" si="1"/>
        <v>50</v>
      </c>
      <c r="B33" s="251">
        <f t="shared" si="2"/>
        <v>7</v>
      </c>
      <c r="C33" s="251">
        <f t="shared" si="3"/>
        <v>27</v>
      </c>
      <c r="D33" s="253"/>
      <c r="E33" s="254"/>
      <c r="F33" s="254"/>
      <c r="G33" s="255"/>
      <c r="H33" s="256"/>
      <c r="I33" s="257"/>
      <c r="J33" s="263"/>
      <c r="K33" s="537"/>
      <c r="L33" s="537"/>
      <c r="M33" s="538"/>
      <c r="N33" s="249">
        <f t="shared" si="0"/>
        <v>0</v>
      </c>
      <c r="O33" s="40"/>
    </row>
    <row r="34" spans="1:15" ht="13.5" customHeight="1" hidden="1">
      <c r="A34" s="250">
        <f t="shared" si="1"/>
        <v>50</v>
      </c>
      <c r="B34" s="251">
        <f t="shared" si="2"/>
        <v>7</v>
      </c>
      <c r="C34" s="251">
        <f t="shared" si="3"/>
        <v>28</v>
      </c>
      <c r="D34" s="253"/>
      <c r="E34" s="254"/>
      <c r="F34" s="254"/>
      <c r="G34" s="255"/>
      <c r="H34" s="256"/>
      <c r="I34" s="257"/>
      <c r="J34" s="263"/>
      <c r="K34" s="537"/>
      <c r="L34" s="537"/>
      <c r="M34" s="538"/>
      <c r="N34" s="249">
        <f t="shared" si="0"/>
        <v>0</v>
      </c>
      <c r="O34" s="40"/>
    </row>
    <row r="35" spans="1:15" ht="13.5" customHeight="1" hidden="1">
      <c r="A35" s="250">
        <f t="shared" si="1"/>
        <v>50</v>
      </c>
      <c r="B35" s="251">
        <f t="shared" si="2"/>
        <v>7</v>
      </c>
      <c r="C35" s="251">
        <f t="shared" si="3"/>
        <v>29</v>
      </c>
      <c r="D35" s="253"/>
      <c r="E35" s="254"/>
      <c r="F35" s="254"/>
      <c r="G35" s="255"/>
      <c r="H35" s="256"/>
      <c r="I35" s="264"/>
      <c r="J35" s="258"/>
      <c r="K35" s="537"/>
      <c r="L35" s="537"/>
      <c r="M35" s="538"/>
      <c r="N35" s="249">
        <f t="shared" si="0"/>
        <v>0</v>
      </c>
      <c r="O35" s="40"/>
    </row>
    <row r="36" spans="1:15" ht="13.5" customHeight="1" hidden="1">
      <c r="A36" s="250">
        <f t="shared" si="1"/>
        <v>50</v>
      </c>
      <c r="B36" s="251">
        <f t="shared" si="2"/>
        <v>7</v>
      </c>
      <c r="C36" s="251">
        <f t="shared" si="3"/>
        <v>30</v>
      </c>
      <c r="D36" s="253"/>
      <c r="E36" s="94"/>
      <c r="F36" s="94"/>
      <c r="G36" s="255"/>
      <c r="H36" s="265"/>
      <c r="I36" s="257"/>
      <c r="J36" s="258"/>
      <c r="K36" s="537"/>
      <c r="L36" s="537"/>
      <c r="M36" s="538"/>
      <c r="N36" s="249">
        <f t="shared" si="0"/>
        <v>0</v>
      </c>
      <c r="O36" s="40"/>
    </row>
    <row r="37" spans="1:15" ht="13.5" customHeight="1" hidden="1">
      <c r="A37" s="250">
        <f t="shared" si="1"/>
        <v>50</v>
      </c>
      <c r="B37" s="251">
        <f t="shared" si="2"/>
        <v>7</v>
      </c>
      <c r="C37" s="251">
        <f t="shared" si="3"/>
        <v>31</v>
      </c>
      <c r="D37" s="253"/>
      <c r="E37" s="254"/>
      <c r="F37" s="254"/>
      <c r="G37" s="255"/>
      <c r="H37" s="256"/>
      <c r="I37" s="257"/>
      <c r="J37" s="262"/>
      <c r="K37" s="537"/>
      <c r="L37" s="537"/>
      <c r="M37" s="538"/>
      <c r="N37" s="249">
        <f t="shared" si="0"/>
        <v>0</v>
      </c>
      <c r="O37" s="40"/>
    </row>
    <row r="38" spans="1:15" ht="13.5" customHeight="1" hidden="1">
      <c r="A38" s="250">
        <f t="shared" si="1"/>
        <v>50</v>
      </c>
      <c r="B38" s="251">
        <f t="shared" si="2"/>
        <v>7</v>
      </c>
      <c r="C38" s="251">
        <f t="shared" si="3"/>
        <v>32</v>
      </c>
      <c r="D38" s="253"/>
      <c r="E38" s="254"/>
      <c r="F38" s="254"/>
      <c r="G38" s="255"/>
      <c r="H38" s="256"/>
      <c r="I38" s="257"/>
      <c r="J38" s="260"/>
      <c r="K38" s="537"/>
      <c r="L38" s="537"/>
      <c r="M38" s="538"/>
      <c r="N38" s="249">
        <f t="shared" si="0"/>
        <v>0</v>
      </c>
      <c r="O38" s="40"/>
    </row>
    <row r="39" spans="1:15" ht="13.5" customHeight="1" hidden="1">
      <c r="A39" s="250">
        <f t="shared" si="1"/>
        <v>50</v>
      </c>
      <c r="B39" s="251">
        <f t="shared" si="2"/>
        <v>7</v>
      </c>
      <c r="C39" s="251">
        <f t="shared" si="3"/>
        <v>33</v>
      </c>
      <c r="D39" s="253"/>
      <c r="E39" s="254"/>
      <c r="F39" s="259"/>
      <c r="G39" s="255"/>
      <c r="H39" s="256"/>
      <c r="I39" s="257"/>
      <c r="J39" s="262"/>
      <c r="K39" s="537"/>
      <c r="L39" s="537"/>
      <c r="M39" s="538"/>
      <c r="N39" s="249">
        <f t="shared" si="0"/>
        <v>0</v>
      </c>
      <c r="O39" s="40"/>
    </row>
    <row r="40" spans="1:15" ht="13.5" customHeight="1" hidden="1">
      <c r="A40" s="250">
        <f t="shared" si="1"/>
        <v>50</v>
      </c>
      <c r="B40" s="251">
        <f t="shared" si="2"/>
        <v>7</v>
      </c>
      <c r="C40" s="251">
        <f t="shared" si="3"/>
        <v>34</v>
      </c>
      <c r="D40" s="253"/>
      <c r="E40" s="254"/>
      <c r="F40" s="259"/>
      <c r="G40" s="255"/>
      <c r="H40" s="256"/>
      <c r="I40" s="257"/>
      <c r="J40" s="262"/>
      <c r="K40" s="537"/>
      <c r="L40" s="537"/>
      <c r="M40" s="538"/>
      <c r="N40" s="249">
        <f t="shared" si="0"/>
        <v>0</v>
      </c>
      <c r="O40" s="40"/>
    </row>
    <row r="41" spans="1:15" ht="13.5" customHeight="1" hidden="1">
      <c r="A41" s="250">
        <f t="shared" si="1"/>
        <v>50</v>
      </c>
      <c r="B41" s="251">
        <f t="shared" si="2"/>
        <v>7</v>
      </c>
      <c r="C41" s="251">
        <f t="shared" si="3"/>
        <v>35</v>
      </c>
      <c r="D41" s="253"/>
      <c r="E41" s="254"/>
      <c r="F41" s="259"/>
      <c r="G41" s="255"/>
      <c r="H41" s="256"/>
      <c r="I41" s="257"/>
      <c r="J41" s="262"/>
      <c r="K41" s="537"/>
      <c r="L41" s="537"/>
      <c r="M41" s="538"/>
      <c r="N41" s="249">
        <f t="shared" si="0"/>
        <v>0</v>
      </c>
      <c r="O41" s="40"/>
    </row>
    <row r="42" spans="1:15" ht="13.5" customHeight="1" hidden="1">
      <c r="A42" s="250">
        <f t="shared" si="1"/>
        <v>50</v>
      </c>
      <c r="B42" s="251">
        <f t="shared" si="2"/>
        <v>7</v>
      </c>
      <c r="C42" s="251">
        <f t="shared" si="3"/>
        <v>36</v>
      </c>
      <c r="D42" s="253"/>
      <c r="E42" s="254"/>
      <c r="F42" s="259"/>
      <c r="G42" s="255"/>
      <c r="H42" s="256"/>
      <c r="I42" s="257"/>
      <c r="J42" s="260"/>
      <c r="K42" s="537"/>
      <c r="L42" s="537"/>
      <c r="M42" s="538"/>
      <c r="N42" s="249">
        <f t="shared" si="0"/>
        <v>0</v>
      </c>
      <c r="O42" s="40"/>
    </row>
    <row r="43" spans="1:15" ht="13.5" customHeight="1" hidden="1">
      <c r="A43" s="250">
        <f t="shared" si="1"/>
        <v>50</v>
      </c>
      <c r="B43" s="251">
        <f t="shared" si="2"/>
        <v>7</v>
      </c>
      <c r="C43" s="251">
        <f t="shared" si="3"/>
        <v>37</v>
      </c>
      <c r="D43" s="253"/>
      <c r="E43" s="254"/>
      <c r="F43" s="259"/>
      <c r="G43" s="255"/>
      <c r="H43" s="256"/>
      <c r="I43" s="257"/>
      <c r="J43" s="260"/>
      <c r="K43" s="537"/>
      <c r="L43" s="537"/>
      <c r="M43" s="538"/>
      <c r="N43" s="249">
        <f t="shared" si="0"/>
        <v>0</v>
      </c>
      <c r="O43" s="40"/>
    </row>
    <row r="44" spans="1:15" ht="13.5" customHeight="1" hidden="1">
      <c r="A44" s="250">
        <f t="shared" si="1"/>
        <v>50</v>
      </c>
      <c r="B44" s="251">
        <f t="shared" si="2"/>
        <v>7</v>
      </c>
      <c r="C44" s="251">
        <f t="shared" si="3"/>
        <v>38</v>
      </c>
      <c r="D44" s="253"/>
      <c r="E44" s="259"/>
      <c r="F44" s="259"/>
      <c r="G44" s="255"/>
      <c r="H44" s="256"/>
      <c r="I44" s="257"/>
      <c r="J44" s="260"/>
      <c r="K44" s="537"/>
      <c r="L44" s="537"/>
      <c r="M44" s="538"/>
      <c r="N44" s="249">
        <f t="shared" si="0"/>
        <v>0</v>
      </c>
      <c r="O44" s="40"/>
    </row>
    <row r="45" spans="1:15" ht="13.5" customHeight="1" hidden="1">
      <c r="A45" s="250">
        <f t="shared" si="1"/>
        <v>50</v>
      </c>
      <c r="B45" s="251">
        <f t="shared" si="2"/>
        <v>7</v>
      </c>
      <c r="C45" s="251">
        <f t="shared" si="3"/>
        <v>39</v>
      </c>
      <c r="D45" s="253"/>
      <c r="E45" s="259"/>
      <c r="F45" s="259"/>
      <c r="G45" s="255"/>
      <c r="H45" s="256"/>
      <c r="I45" s="257"/>
      <c r="J45" s="260"/>
      <c r="K45" s="537"/>
      <c r="L45" s="537"/>
      <c r="M45" s="538"/>
      <c r="N45" s="249">
        <f t="shared" si="0"/>
        <v>0</v>
      </c>
      <c r="O45" s="40"/>
    </row>
    <row r="46" spans="1:15" ht="13.5" customHeight="1" thickBot="1">
      <c r="A46" s="266">
        <f t="shared" si="1"/>
        <v>50</v>
      </c>
      <c r="B46" s="267">
        <f t="shared" si="2"/>
        <v>7</v>
      </c>
      <c r="C46" s="267">
        <f t="shared" si="3"/>
        <v>40</v>
      </c>
      <c r="D46" s="268"/>
      <c r="E46" s="269"/>
      <c r="F46" s="269"/>
      <c r="G46" s="270"/>
      <c r="H46" s="271"/>
      <c r="I46" s="272"/>
      <c r="J46" s="273"/>
      <c r="K46" s="540"/>
      <c r="L46" s="540"/>
      <c r="M46" s="541"/>
      <c r="N46" s="249">
        <f t="shared" si="0"/>
        <v>0</v>
      </c>
      <c r="O46" s="40"/>
    </row>
    <row r="47" spans="1:15" ht="6.75" customHeight="1" thickTop="1">
      <c r="A47" s="274"/>
      <c r="B47" s="274"/>
      <c r="C47" s="274"/>
      <c r="D47" s="274"/>
      <c r="E47" s="275"/>
      <c r="F47" s="275"/>
      <c r="G47" s="276"/>
      <c r="H47" s="277"/>
      <c r="I47" s="278"/>
      <c r="J47" s="190"/>
      <c r="K47" s="221"/>
      <c r="L47" s="221"/>
      <c r="M47" s="279"/>
      <c r="N47" s="280"/>
      <c r="O47" s="40"/>
    </row>
    <row r="48" spans="1:15" ht="12.75" customHeight="1">
      <c r="A48" s="281" t="s">
        <v>79</v>
      </c>
      <c r="B48" s="282"/>
      <c r="C48" s="282"/>
      <c r="D48" s="282"/>
      <c r="E48" s="180" t="s">
        <v>57</v>
      </c>
      <c r="F48" s="283"/>
      <c r="G48" s="284"/>
      <c r="H48" s="285"/>
      <c r="I48" s="286"/>
      <c r="J48" s="287"/>
      <c r="K48" s="287"/>
      <c r="L48" s="287"/>
      <c r="M48" s="288"/>
      <c r="O48" s="40"/>
    </row>
    <row r="49" spans="1:15" ht="12.75" customHeight="1">
      <c r="A49" s="188"/>
      <c r="B49" s="289"/>
      <c r="C49" s="289"/>
      <c r="D49" s="289"/>
      <c r="E49" s="186" t="s">
        <v>60</v>
      </c>
      <c r="F49" s="290"/>
      <c r="G49" s="291"/>
      <c r="H49" s="292"/>
      <c r="I49" s="293"/>
      <c r="J49" s="190"/>
      <c r="K49" s="190"/>
      <c r="L49" s="190"/>
      <c r="M49" s="192"/>
      <c r="O49" s="40"/>
    </row>
    <row r="50" spans="1:15" ht="12.75" customHeight="1">
      <c r="A50" s="188"/>
      <c r="B50" s="289"/>
      <c r="C50" s="289"/>
      <c r="D50" s="289"/>
      <c r="E50" s="186" t="s">
        <v>58</v>
      </c>
      <c r="F50" s="290"/>
      <c r="G50" s="291"/>
      <c r="H50" s="292"/>
      <c r="I50" s="293"/>
      <c r="J50" s="190"/>
      <c r="K50" s="190"/>
      <c r="L50" s="190"/>
      <c r="M50" s="192"/>
      <c r="O50" s="40"/>
    </row>
    <row r="51" spans="1:15" ht="12.75" customHeight="1">
      <c r="A51" s="188"/>
      <c r="B51" s="289"/>
      <c r="C51" s="289"/>
      <c r="D51" s="289"/>
      <c r="E51" s="186" t="s">
        <v>59</v>
      </c>
      <c r="F51" s="290"/>
      <c r="G51" s="291"/>
      <c r="H51" s="292"/>
      <c r="I51" s="293"/>
      <c r="J51" s="190"/>
      <c r="K51" s="190"/>
      <c r="L51" s="190"/>
      <c r="M51" s="192"/>
      <c r="O51" s="40"/>
    </row>
    <row r="52" spans="1:15" ht="12.75" customHeight="1">
      <c r="A52" s="294"/>
      <c r="B52" s="295"/>
      <c r="C52" s="295"/>
      <c r="D52" s="295"/>
      <c r="E52" s="194"/>
      <c r="F52" s="296"/>
      <c r="G52" s="297"/>
      <c r="H52" s="298"/>
      <c r="I52" s="299"/>
      <c r="J52" s="196"/>
      <c r="K52" s="196"/>
      <c r="L52" s="196"/>
      <c r="M52" s="198"/>
      <c r="O52" s="40"/>
    </row>
    <row r="53" spans="1:15" ht="24.75" customHeight="1">
      <c r="A53" s="129" t="s">
        <v>80</v>
      </c>
      <c r="B53" s="129"/>
      <c r="C53" s="129"/>
      <c r="D53" s="129"/>
      <c r="E53" s="300"/>
      <c r="F53" s="300"/>
      <c r="G53" s="301"/>
      <c r="H53" s="302"/>
      <c r="I53" s="303"/>
      <c r="J53" s="304"/>
      <c r="K53" s="304"/>
      <c r="L53" s="304"/>
      <c r="M53" s="305"/>
      <c r="O53" s="40"/>
    </row>
    <row r="54" spans="1:15" ht="12.75" customHeight="1">
      <c r="A54" s="560" t="s">
        <v>64</v>
      </c>
      <c r="B54" s="561"/>
      <c r="C54" s="561"/>
      <c r="D54" s="562"/>
      <c r="E54" s="219"/>
      <c r="F54" s="219"/>
      <c r="G54" s="220"/>
      <c r="H54" s="92" t="s">
        <v>65</v>
      </c>
      <c r="I54" s="92" t="s">
        <v>81</v>
      </c>
      <c r="J54" s="218" t="s">
        <v>82</v>
      </c>
      <c r="K54" s="560" t="s">
        <v>68</v>
      </c>
      <c r="L54" s="561"/>
      <c r="M54" s="562"/>
      <c r="N54" s="306" t="s">
        <v>83</v>
      </c>
      <c r="O54" s="40"/>
    </row>
    <row r="55" spans="1:15" ht="12.75" customHeight="1">
      <c r="A55" s="223"/>
      <c r="B55" s="134"/>
      <c r="C55" s="134"/>
      <c r="D55" s="224"/>
      <c r="E55" s="129" t="s">
        <v>70</v>
      </c>
      <c r="F55" s="129"/>
      <c r="G55" s="97"/>
      <c r="H55" s="130"/>
      <c r="I55" s="130" t="s">
        <v>84</v>
      </c>
      <c r="J55" s="223" t="s">
        <v>85</v>
      </c>
      <c r="K55" s="551" t="s">
        <v>73</v>
      </c>
      <c r="L55" s="552"/>
      <c r="M55" s="553"/>
      <c r="N55" s="307" t="s">
        <v>86</v>
      </c>
      <c r="O55" s="40"/>
    </row>
    <row r="56" spans="1:15" ht="12.75" customHeight="1">
      <c r="A56" s="554" t="s">
        <v>75</v>
      </c>
      <c r="B56" s="555"/>
      <c r="C56" s="555"/>
      <c r="D56" s="556"/>
      <c r="E56" s="228"/>
      <c r="F56" s="228"/>
      <c r="G56" s="229"/>
      <c r="H56" s="128" t="s">
        <v>76</v>
      </c>
      <c r="I56" s="128" t="s">
        <v>87</v>
      </c>
      <c r="J56" s="226" t="s">
        <v>88</v>
      </c>
      <c r="K56" s="554" t="s">
        <v>77</v>
      </c>
      <c r="L56" s="555"/>
      <c r="M56" s="556"/>
      <c r="N56" s="308" t="s">
        <v>78</v>
      </c>
      <c r="O56" s="40"/>
    </row>
    <row r="57" spans="1:15" ht="4.5" customHeight="1" thickBot="1">
      <c r="A57" s="227"/>
      <c r="B57" s="227"/>
      <c r="C57" s="227"/>
      <c r="D57" s="227"/>
      <c r="E57" s="228"/>
      <c r="F57" s="228"/>
      <c r="G57" s="229"/>
      <c r="H57" s="227"/>
      <c r="I57" s="134"/>
      <c r="J57" s="227"/>
      <c r="K57" s="227"/>
      <c r="L57" s="227"/>
      <c r="M57" s="227"/>
      <c r="N57" s="309"/>
      <c r="O57" s="40"/>
    </row>
    <row r="58" spans="1:15" ht="15" customHeight="1" thickTop="1">
      <c r="A58" s="310">
        <f>A46</f>
        <v>50</v>
      </c>
      <c r="B58" s="311">
        <f>B46</f>
        <v>7</v>
      </c>
      <c r="C58" s="311">
        <f>C46+1</f>
        <v>41</v>
      </c>
      <c r="D58" s="243">
        <v>22</v>
      </c>
      <c r="E58" s="312" t="s">
        <v>89</v>
      </c>
      <c r="F58" s="313"/>
      <c r="G58" s="312"/>
      <c r="H58" s="314" t="s">
        <v>90</v>
      </c>
      <c r="I58" s="315">
        <v>15</v>
      </c>
      <c r="J58" s="316">
        <v>8011</v>
      </c>
      <c r="K58" s="546" t="s">
        <v>99</v>
      </c>
      <c r="L58" s="547"/>
      <c r="M58" s="548"/>
      <c r="N58" s="309"/>
      <c r="O58" s="40"/>
    </row>
    <row r="59" spans="1:15" ht="15" customHeight="1">
      <c r="A59" s="250">
        <f aca="true" t="shared" si="4" ref="A59:A67">A58</f>
        <v>50</v>
      </c>
      <c r="B59" s="251">
        <f aca="true" t="shared" si="5" ref="B59:B67">B58</f>
        <v>7</v>
      </c>
      <c r="C59" s="311">
        <f aca="true" t="shared" si="6" ref="C59:C67">C58+1</f>
        <v>42</v>
      </c>
      <c r="D59" s="253">
        <f>D58</f>
        <v>22</v>
      </c>
      <c r="E59" s="261" t="s">
        <v>91</v>
      </c>
      <c r="F59" s="317"/>
      <c r="G59" s="261"/>
      <c r="H59" s="318" t="s">
        <v>90</v>
      </c>
      <c r="I59" s="397">
        <v>85</v>
      </c>
      <c r="J59" s="316">
        <f aca="true" t="shared" si="7" ref="J59:J67">J58+1</f>
        <v>8012</v>
      </c>
      <c r="K59" s="536" t="s">
        <v>99</v>
      </c>
      <c r="L59" s="537"/>
      <c r="M59" s="538"/>
      <c r="N59" s="309"/>
      <c r="O59" s="40"/>
    </row>
    <row r="60" spans="1:15" ht="15" customHeight="1">
      <c r="A60" s="250">
        <f t="shared" si="4"/>
        <v>50</v>
      </c>
      <c r="B60" s="251">
        <f t="shared" si="5"/>
        <v>7</v>
      </c>
      <c r="C60" s="311">
        <f t="shared" si="6"/>
        <v>43</v>
      </c>
      <c r="D60" s="253"/>
      <c r="E60" s="320"/>
      <c r="F60" s="320"/>
      <c r="G60" s="321"/>
      <c r="H60" s="326"/>
      <c r="I60" s="263"/>
      <c r="J60" s="316">
        <f t="shared" si="7"/>
        <v>8013</v>
      </c>
      <c r="K60" s="536"/>
      <c r="L60" s="537"/>
      <c r="M60" s="538"/>
      <c r="N60" s="309"/>
      <c r="O60" s="40"/>
    </row>
    <row r="61" spans="1:15" ht="15" customHeight="1">
      <c r="A61" s="250">
        <f t="shared" si="4"/>
        <v>50</v>
      </c>
      <c r="B61" s="251">
        <f t="shared" si="5"/>
        <v>7</v>
      </c>
      <c r="C61" s="311">
        <f t="shared" si="6"/>
        <v>44</v>
      </c>
      <c r="D61" s="253"/>
      <c r="E61" s="323"/>
      <c r="F61" s="323"/>
      <c r="G61" s="324"/>
      <c r="H61" s="326"/>
      <c r="I61" s="263"/>
      <c r="J61" s="316">
        <f t="shared" si="7"/>
        <v>8014</v>
      </c>
      <c r="K61" s="536"/>
      <c r="L61" s="537"/>
      <c r="M61" s="538"/>
      <c r="N61" s="309"/>
      <c r="O61" s="40"/>
    </row>
    <row r="62" spans="1:15" ht="15" customHeight="1">
      <c r="A62" s="250">
        <f t="shared" si="4"/>
        <v>50</v>
      </c>
      <c r="B62" s="251">
        <f t="shared" si="5"/>
        <v>7</v>
      </c>
      <c r="C62" s="311">
        <f t="shared" si="6"/>
        <v>45</v>
      </c>
      <c r="D62" s="253"/>
      <c r="E62" s="323"/>
      <c r="F62" s="323"/>
      <c r="G62" s="334"/>
      <c r="H62" s="405"/>
      <c r="I62" s="327"/>
      <c r="J62" s="316">
        <f t="shared" si="7"/>
        <v>8015</v>
      </c>
      <c r="K62" s="536"/>
      <c r="L62" s="537"/>
      <c r="M62" s="538"/>
      <c r="N62" s="309"/>
      <c r="O62" s="40"/>
    </row>
    <row r="63" spans="1:15" ht="15" customHeight="1">
      <c r="A63" s="250">
        <f t="shared" si="4"/>
        <v>50</v>
      </c>
      <c r="B63" s="251">
        <f t="shared" si="5"/>
        <v>7</v>
      </c>
      <c r="C63" s="311">
        <f t="shared" si="6"/>
        <v>46</v>
      </c>
      <c r="D63" s="253"/>
      <c r="E63" s="323"/>
      <c r="F63" s="323"/>
      <c r="G63" s="334"/>
      <c r="H63" s="405"/>
      <c r="I63" s="327"/>
      <c r="J63" s="316">
        <f t="shared" si="7"/>
        <v>8016</v>
      </c>
      <c r="K63" s="536"/>
      <c r="L63" s="537"/>
      <c r="M63" s="538"/>
      <c r="N63" s="309"/>
      <c r="O63" s="40"/>
    </row>
    <row r="64" spans="1:15" ht="15" customHeight="1">
      <c r="A64" s="250">
        <f t="shared" si="4"/>
        <v>50</v>
      </c>
      <c r="B64" s="251">
        <f t="shared" si="5"/>
        <v>7</v>
      </c>
      <c r="C64" s="311">
        <f t="shared" si="6"/>
        <v>47</v>
      </c>
      <c r="D64" s="253"/>
      <c r="E64" s="323"/>
      <c r="F64" s="323"/>
      <c r="G64" s="334"/>
      <c r="H64" s="405"/>
      <c r="I64" s="327"/>
      <c r="J64" s="316">
        <f t="shared" si="7"/>
        <v>8017</v>
      </c>
      <c r="K64" s="536"/>
      <c r="L64" s="537"/>
      <c r="M64" s="538"/>
      <c r="N64" s="309"/>
      <c r="O64" s="40"/>
    </row>
    <row r="65" spans="1:15" ht="15" customHeight="1">
      <c r="A65" s="250">
        <f t="shared" si="4"/>
        <v>50</v>
      </c>
      <c r="B65" s="251">
        <f t="shared" si="5"/>
        <v>7</v>
      </c>
      <c r="C65" s="311">
        <f t="shared" si="6"/>
        <v>48</v>
      </c>
      <c r="D65" s="253"/>
      <c r="E65" s="323"/>
      <c r="F65" s="323"/>
      <c r="G65" s="334"/>
      <c r="H65" s="405"/>
      <c r="I65" s="327"/>
      <c r="J65" s="316">
        <f t="shared" si="7"/>
        <v>8018</v>
      </c>
      <c r="K65" s="536"/>
      <c r="L65" s="537"/>
      <c r="M65" s="538"/>
      <c r="N65" s="309"/>
      <c r="O65" s="40"/>
    </row>
    <row r="66" spans="1:15" ht="15" customHeight="1">
      <c r="A66" s="250">
        <f t="shared" si="4"/>
        <v>50</v>
      </c>
      <c r="B66" s="251">
        <f t="shared" si="5"/>
        <v>7</v>
      </c>
      <c r="C66" s="311">
        <f t="shared" si="6"/>
        <v>49</v>
      </c>
      <c r="D66" s="253"/>
      <c r="E66" s="323"/>
      <c r="F66" s="323"/>
      <c r="G66" s="334"/>
      <c r="H66" s="405"/>
      <c r="I66" s="327"/>
      <c r="J66" s="316">
        <f t="shared" si="7"/>
        <v>8019</v>
      </c>
      <c r="K66" s="536"/>
      <c r="L66" s="537"/>
      <c r="M66" s="538"/>
      <c r="N66" s="309"/>
      <c r="O66" s="40"/>
    </row>
    <row r="67" spans="1:15" ht="15" customHeight="1" thickBot="1">
      <c r="A67" s="266">
        <f t="shared" si="4"/>
        <v>50</v>
      </c>
      <c r="B67" s="267">
        <f t="shared" si="5"/>
        <v>7</v>
      </c>
      <c r="C67" s="267">
        <f t="shared" si="6"/>
        <v>50</v>
      </c>
      <c r="D67" s="268"/>
      <c r="E67" s="336"/>
      <c r="F67" s="336"/>
      <c r="G67" s="337"/>
      <c r="H67" s="406"/>
      <c r="I67" s="339"/>
      <c r="J67" s="340">
        <f t="shared" si="7"/>
        <v>8020</v>
      </c>
      <c r="K67" s="539"/>
      <c r="L67" s="540"/>
      <c r="M67" s="541"/>
      <c r="N67" s="309"/>
      <c r="O67" s="40"/>
    </row>
    <row r="68" spans="1:15" ht="6.75" customHeight="1" thickBot="1" thickTop="1">
      <c r="A68" s="341"/>
      <c r="B68" s="341"/>
      <c r="C68" s="341"/>
      <c r="D68" s="341"/>
      <c r="E68" s="342"/>
      <c r="F68" s="342"/>
      <c r="G68" s="343"/>
      <c r="H68" s="341"/>
      <c r="I68" s="341"/>
      <c r="J68" s="341"/>
      <c r="K68" s="341"/>
      <c r="L68" s="341"/>
      <c r="M68" s="341"/>
      <c r="N68" s="309"/>
      <c r="O68" s="40"/>
    </row>
    <row r="69" spans="1:15" ht="13.5" customHeight="1" hidden="1" thickTop="1">
      <c r="A69" s="583">
        <f>A67</f>
        <v>50</v>
      </c>
      <c r="B69" s="585">
        <f>B67</f>
        <v>7</v>
      </c>
      <c r="C69" s="585">
        <f>C67+1</f>
        <v>51</v>
      </c>
      <c r="D69" s="243">
        <f>'[1]594'!D14</f>
        <v>41</v>
      </c>
      <c r="E69" s="579" t="str">
        <f>'[1]594'!E14</f>
        <v>Výstavba dálnice D 26,5/120 (bez mostů a tunelů)</v>
      </c>
      <c r="F69" s="580"/>
      <c r="G69" s="344" t="str">
        <f>'[1]594'!G14</f>
        <v>délka</v>
      </c>
      <c r="H69" s="92" t="str">
        <f>'[1]594'!H14</f>
        <v>m</v>
      </c>
      <c r="I69" s="345"/>
      <c r="J69" s="346">
        <f>J67+1</f>
        <v>8021</v>
      </c>
      <c r="K69" s="546"/>
      <c r="L69" s="547"/>
      <c r="M69" s="548"/>
      <c r="N69" s="590">
        <f>I69*I70</f>
        <v>0</v>
      </c>
      <c r="O69" s="40"/>
    </row>
    <row r="70" spans="1:15" ht="13.5" customHeight="1" hidden="1">
      <c r="A70" s="584"/>
      <c r="B70" s="586"/>
      <c r="C70" s="586"/>
      <c r="D70" s="268">
        <f>'[1]594'!D15</f>
        <v>42</v>
      </c>
      <c r="E70" s="581"/>
      <c r="F70" s="582"/>
      <c r="G70" s="347" t="str">
        <f>'[1]594'!G15</f>
        <v> měrné náklady </v>
      </c>
      <c r="H70" s="271" t="str">
        <f>'[1]594'!H15</f>
        <v>tis.Kč/m</v>
      </c>
      <c r="I70" s="348"/>
      <c r="J70" s="349">
        <v>8051</v>
      </c>
      <c r="K70" s="539"/>
      <c r="L70" s="540"/>
      <c r="M70" s="541"/>
      <c r="N70" s="590"/>
      <c r="O70" s="40"/>
    </row>
    <row r="71" spans="1:15" ht="13.5" customHeight="1" hidden="1">
      <c r="A71" s="583">
        <f>A69</f>
        <v>50</v>
      </c>
      <c r="B71" s="585">
        <f>B69</f>
        <v>7</v>
      </c>
      <c r="C71" s="585">
        <f>C69+1</f>
        <v>52</v>
      </c>
      <c r="D71" s="243">
        <f>'[1]594'!D16</f>
        <v>41</v>
      </c>
      <c r="E71" s="579" t="str">
        <f>'[1]594'!E16</f>
        <v>Výstavba dálnice D 27,5/120 (bez mostů a tunelů)</v>
      </c>
      <c r="F71" s="580"/>
      <c r="G71" s="344" t="str">
        <f>'[1]594'!G16</f>
        <v>délka</v>
      </c>
      <c r="H71" s="92" t="str">
        <f>'[1]594'!H16</f>
        <v>m</v>
      </c>
      <c r="I71" s="350"/>
      <c r="J71" s="346">
        <f aca="true" t="shared" si="8" ref="J71:J102">J69+1</f>
        <v>8022</v>
      </c>
      <c r="K71" s="546"/>
      <c r="L71" s="547"/>
      <c r="M71" s="548"/>
      <c r="N71" s="590">
        <f>I71*I72</f>
        <v>0</v>
      </c>
      <c r="O71" s="40"/>
    </row>
    <row r="72" spans="1:15" ht="13.5" customHeight="1" hidden="1">
      <c r="A72" s="584"/>
      <c r="B72" s="586"/>
      <c r="C72" s="586"/>
      <c r="D72" s="268">
        <f>'[1]594'!D17</f>
        <v>42</v>
      </c>
      <c r="E72" s="581"/>
      <c r="F72" s="582"/>
      <c r="G72" s="347" t="str">
        <f>'[1]594'!G17</f>
        <v> měrné náklady </v>
      </c>
      <c r="H72" s="271" t="str">
        <f>'[1]594'!H17</f>
        <v>tis.Kč/m</v>
      </c>
      <c r="I72" s="348"/>
      <c r="J72" s="349">
        <f t="shared" si="8"/>
        <v>8052</v>
      </c>
      <c r="K72" s="539"/>
      <c r="L72" s="540"/>
      <c r="M72" s="541"/>
      <c r="N72" s="590"/>
      <c r="O72" s="40"/>
    </row>
    <row r="73" spans="1:15" ht="13.5" customHeight="1" hidden="1">
      <c r="A73" s="583">
        <f>A71</f>
        <v>50</v>
      </c>
      <c r="B73" s="585">
        <f>B71</f>
        <v>7</v>
      </c>
      <c r="C73" s="585">
        <f>C71+1</f>
        <v>53</v>
      </c>
      <c r="D73" s="243">
        <f>'[1]594'!D18</f>
        <v>41</v>
      </c>
      <c r="E73" s="579" t="str">
        <f>'[1]594'!E18</f>
        <v>Výstavba dálnice D 28/100 (bez mostů a tunelů) </v>
      </c>
      <c r="F73" s="580"/>
      <c r="G73" s="344" t="str">
        <f>'[1]594'!G18</f>
        <v>délka</v>
      </c>
      <c r="H73" s="92" t="str">
        <f>'[1]594'!H18</f>
        <v>m</v>
      </c>
      <c r="I73" s="350"/>
      <c r="J73" s="346">
        <f t="shared" si="8"/>
        <v>8023</v>
      </c>
      <c r="K73" s="546"/>
      <c r="L73" s="547"/>
      <c r="M73" s="548"/>
      <c r="N73" s="591">
        <f>I73*I74</f>
        <v>0</v>
      </c>
      <c r="O73" s="40"/>
    </row>
    <row r="74" spans="1:15" ht="13.5" customHeight="1" hidden="1">
      <c r="A74" s="584"/>
      <c r="B74" s="586"/>
      <c r="C74" s="586"/>
      <c r="D74" s="268">
        <f>'[1]594'!D19</f>
        <v>42</v>
      </c>
      <c r="E74" s="581"/>
      <c r="F74" s="582"/>
      <c r="G74" s="347" t="str">
        <f>'[1]594'!G19</f>
        <v> měrné náklady </v>
      </c>
      <c r="H74" s="271" t="str">
        <f>'[1]594'!H19</f>
        <v>tis.Kč/m</v>
      </c>
      <c r="I74" s="348"/>
      <c r="J74" s="349">
        <f t="shared" si="8"/>
        <v>8053</v>
      </c>
      <c r="K74" s="539"/>
      <c r="L74" s="540"/>
      <c r="M74" s="541"/>
      <c r="N74" s="591"/>
      <c r="O74" s="40"/>
    </row>
    <row r="75" spans="1:15" ht="13.5" customHeight="1" hidden="1">
      <c r="A75" s="583">
        <f>A73</f>
        <v>50</v>
      </c>
      <c r="B75" s="585">
        <f>B73</f>
        <v>7</v>
      </c>
      <c r="C75" s="585">
        <f>C73+1</f>
        <v>54</v>
      </c>
      <c r="D75" s="243">
        <f>'[1]594'!D20</f>
        <v>41</v>
      </c>
      <c r="E75" s="579">
        <f>'[1]594'!E20</f>
        <v>0</v>
      </c>
      <c r="F75" s="580"/>
      <c r="G75" s="344" t="str">
        <f>'[1]594'!G20</f>
        <v>délka</v>
      </c>
      <c r="H75" s="92" t="str">
        <f>'[1]594'!H20</f>
        <v>m</v>
      </c>
      <c r="I75" s="350"/>
      <c r="J75" s="346">
        <f t="shared" si="8"/>
        <v>8024</v>
      </c>
      <c r="K75" s="546"/>
      <c r="L75" s="547"/>
      <c r="M75" s="548"/>
      <c r="N75" s="591">
        <f>I75*I76</f>
        <v>0</v>
      </c>
      <c r="O75" s="40"/>
    </row>
    <row r="76" spans="1:15" ht="13.5" customHeight="1" hidden="1">
      <c r="A76" s="584"/>
      <c r="B76" s="586"/>
      <c r="C76" s="586"/>
      <c r="D76" s="268">
        <f>'[1]594'!D21</f>
        <v>42</v>
      </c>
      <c r="E76" s="581"/>
      <c r="F76" s="582"/>
      <c r="G76" s="347" t="str">
        <f>'[1]594'!G21</f>
        <v> měrné náklady </v>
      </c>
      <c r="H76" s="271" t="str">
        <f>'[1]594'!H21</f>
        <v>tis.Kč/m</v>
      </c>
      <c r="I76" s="348"/>
      <c r="J76" s="349">
        <f t="shared" si="8"/>
        <v>8054</v>
      </c>
      <c r="K76" s="539"/>
      <c r="L76" s="540"/>
      <c r="M76" s="541"/>
      <c r="N76" s="591"/>
      <c r="O76" s="40"/>
    </row>
    <row r="77" spans="1:15" ht="13.5" customHeight="1" hidden="1">
      <c r="A77" s="583">
        <f>A75</f>
        <v>50</v>
      </c>
      <c r="B77" s="585">
        <f>B75</f>
        <v>7</v>
      </c>
      <c r="C77" s="585">
        <f>C75+1</f>
        <v>55</v>
      </c>
      <c r="D77" s="243">
        <f>'[1]594'!D22</f>
        <v>41</v>
      </c>
      <c r="E77" s="579">
        <f>'[1]594'!E22</f>
        <v>0</v>
      </c>
      <c r="F77" s="580"/>
      <c r="G77" s="344" t="str">
        <f>'[1]594'!G22</f>
        <v>délka</v>
      </c>
      <c r="H77" s="92" t="str">
        <f>'[1]594'!H22</f>
        <v>m</v>
      </c>
      <c r="I77" s="350"/>
      <c r="J77" s="346">
        <f t="shared" si="8"/>
        <v>8025</v>
      </c>
      <c r="K77" s="546"/>
      <c r="L77" s="547"/>
      <c r="M77" s="548"/>
      <c r="N77" s="591">
        <f>I77*I78</f>
        <v>0</v>
      </c>
      <c r="O77" s="40"/>
    </row>
    <row r="78" spans="1:15" ht="13.5" customHeight="1" hidden="1">
      <c r="A78" s="584"/>
      <c r="B78" s="586"/>
      <c r="C78" s="586"/>
      <c r="D78" s="268">
        <f>'[1]594'!D23</f>
        <v>42</v>
      </c>
      <c r="E78" s="581"/>
      <c r="F78" s="582"/>
      <c r="G78" s="347" t="str">
        <f>'[1]594'!G23</f>
        <v> měrné náklady </v>
      </c>
      <c r="H78" s="271" t="str">
        <f>'[1]594'!H23</f>
        <v>tis.Kč/m</v>
      </c>
      <c r="I78" s="348"/>
      <c r="J78" s="349">
        <f t="shared" si="8"/>
        <v>8055</v>
      </c>
      <c r="K78" s="539"/>
      <c r="L78" s="540"/>
      <c r="M78" s="541"/>
      <c r="N78" s="591"/>
      <c r="O78" s="40"/>
    </row>
    <row r="79" spans="1:15" ht="13.5" customHeight="1" hidden="1">
      <c r="A79" s="583">
        <f>A77</f>
        <v>50</v>
      </c>
      <c r="B79" s="585">
        <f>B77</f>
        <v>7</v>
      </c>
      <c r="C79" s="585">
        <f>C77+1</f>
        <v>56</v>
      </c>
      <c r="D79" s="243">
        <f>'[1]594'!D24</f>
        <v>41</v>
      </c>
      <c r="E79" s="579" t="str">
        <f>'[1]594'!E24</f>
        <v>Výstavba dálničních mostů </v>
      </c>
      <c r="F79" s="580"/>
      <c r="G79" s="344" t="str">
        <f>'[1]594'!G24</f>
        <v>délka</v>
      </c>
      <c r="H79" s="92" t="str">
        <f>'[1]594'!H24</f>
        <v>m</v>
      </c>
      <c r="I79" s="350"/>
      <c r="J79" s="346">
        <f t="shared" si="8"/>
        <v>8026</v>
      </c>
      <c r="K79" s="546"/>
      <c r="L79" s="547"/>
      <c r="M79" s="548"/>
      <c r="N79" s="591">
        <f>I79*I80</f>
        <v>0</v>
      </c>
      <c r="O79" s="40"/>
    </row>
    <row r="80" spans="1:15" ht="13.5" customHeight="1" hidden="1">
      <c r="A80" s="584"/>
      <c r="B80" s="586"/>
      <c r="C80" s="586"/>
      <c r="D80" s="268">
        <f>'[1]594'!D25</f>
        <v>42</v>
      </c>
      <c r="E80" s="581"/>
      <c r="F80" s="582"/>
      <c r="G80" s="347" t="str">
        <f>'[1]594'!G25</f>
        <v> měrné náklady </v>
      </c>
      <c r="H80" s="271" t="str">
        <f>'[1]594'!H25</f>
        <v>tis.Kč/m</v>
      </c>
      <c r="I80" s="348"/>
      <c r="J80" s="349">
        <f t="shared" si="8"/>
        <v>8056</v>
      </c>
      <c r="K80" s="539"/>
      <c r="L80" s="540"/>
      <c r="M80" s="541"/>
      <c r="N80" s="591"/>
      <c r="O80" s="40"/>
    </row>
    <row r="81" spans="1:15" ht="13.5" customHeight="1" hidden="1">
      <c r="A81" s="583">
        <f>A79</f>
        <v>50</v>
      </c>
      <c r="B81" s="585">
        <f>B79</f>
        <v>7</v>
      </c>
      <c r="C81" s="585">
        <f>C79+1</f>
        <v>57</v>
      </c>
      <c r="D81" s="243">
        <f>'[1]594'!D26</f>
        <v>41</v>
      </c>
      <c r="E81" s="579" t="str">
        <f>'[1]594'!E26</f>
        <v>Výstavba dálničních tunelů</v>
      </c>
      <c r="F81" s="580"/>
      <c r="G81" s="344" t="str">
        <f>'[1]594'!G26</f>
        <v>délka</v>
      </c>
      <c r="H81" s="92" t="str">
        <f>'[1]594'!H26</f>
        <v>m</v>
      </c>
      <c r="I81" s="350"/>
      <c r="J81" s="346">
        <f t="shared" si="8"/>
        <v>8027</v>
      </c>
      <c r="K81" s="546"/>
      <c r="L81" s="547"/>
      <c r="M81" s="548"/>
      <c r="N81" s="591">
        <f>I81*I82</f>
        <v>0</v>
      </c>
      <c r="O81" s="40"/>
    </row>
    <row r="82" spans="1:15" ht="13.5" customHeight="1" hidden="1">
      <c r="A82" s="584"/>
      <c r="B82" s="586"/>
      <c r="C82" s="586"/>
      <c r="D82" s="268">
        <f>'[1]594'!D27</f>
        <v>42</v>
      </c>
      <c r="E82" s="581"/>
      <c r="F82" s="582"/>
      <c r="G82" s="347" t="str">
        <f>'[1]594'!G27</f>
        <v> měrné náklady </v>
      </c>
      <c r="H82" s="271" t="str">
        <f>'[1]594'!H27</f>
        <v>tis.Kč/m</v>
      </c>
      <c r="I82" s="348"/>
      <c r="J82" s="349">
        <f t="shared" si="8"/>
        <v>8057</v>
      </c>
      <c r="K82" s="539"/>
      <c r="L82" s="540"/>
      <c r="M82" s="541"/>
      <c r="N82" s="591"/>
      <c r="O82" s="40"/>
    </row>
    <row r="83" spans="1:15" ht="13.5" customHeight="1" hidden="1">
      <c r="A83" s="583">
        <f>A81</f>
        <v>50</v>
      </c>
      <c r="B83" s="585">
        <f>B81</f>
        <v>7</v>
      </c>
      <c r="C83" s="585">
        <f>C81+1</f>
        <v>58</v>
      </c>
      <c r="D83" s="243">
        <f>'[1]594'!D28</f>
        <v>41</v>
      </c>
      <c r="E83" s="579">
        <f>'[1]594'!E28</f>
        <v>0</v>
      </c>
      <c r="F83" s="580"/>
      <c r="G83" s="344" t="str">
        <f>'[1]594'!G28</f>
        <v>délka</v>
      </c>
      <c r="H83" s="92" t="str">
        <f>'[1]594'!H28</f>
        <v>m</v>
      </c>
      <c r="I83" s="350"/>
      <c r="J83" s="346">
        <f t="shared" si="8"/>
        <v>8028</v>
      </c>
      <c r="K83" s="546"/>
      <c r="L83" s="547"/>
      <c r="M83" s="548"/>
      <c r="N83" s="591">
        <f>I83*I84</f>
        <v>0</v>
      </c>
      <c r="O83" s="40"/>
    </row>
    <row r="84" spans="1:15" ht="13.5" customHeight="1" hidden="1">
      <c r="A84" s="584"/>
      <c r="B84" s="586"/>
      <c r="C84" s="586"/>
      <c r="D84" s="268">
        <f>'[1]594'!D29</f>
        <v>42</v>
      </c>
      <c r="E84" s="581"/>
      <c r="F84" s="582"/>
      <c r="G84" s="347" t="str">
        <f>'[1]594'!G29</f>
        <v> měrné náklady </v>
      </c>
      <c r="H84" s="271" t="str">
        <f>'[1]594'!H29</f>
        <v>tis.Kč/m</v>
      </c>
      <c r="I84" s="348"/>
      <c r="J84" s="349">
        <f t="shared" si="8"/>
        <v>8058</v>
      </c>
      <c r="K84" s="539"/>
      <c r="L84" s="540"/>
      <c r="M84" s="541"/>
      <c r="N84" s="591"/>
      <c r="O84" s="40"/>
    </row>
    <row r="85" spans="1:15" ht="13.5" customHeight="1" hidden="1">
      <c r="A85" s="583">
        <f>A83</f>
        <v>50</v>
      </c>
      <c r="B85" s="585">
        <f>B83</f>
        <v>7</v>
      </c>
      <c r="C85" s="585">
        <f>C83+1</f>
        <v>59</v>
      </c>
      <c r="D85" s="243">
        <f>'[1]594'!D30</f>
        <v>41</v>
      </c>
      <c r="E85" s="579">
        <f>'[1]594'!E30</f>
        <v>0</v>
      </c>
      <c r="F85" s="580"/>
      <c r="G85" s="344" t="str">
        <f>'[1]594'!G30</f>
        <v>délka</v>
      </c>
      <c r="H85" s="92" t="str">
        <f>'[1]594'!H30</f>
        <v>m</v>
      </c>
      <c r="I85" s="350"/>
      <c r="J85" s="346">
        <f t="shared" si="8"/>
        <v>8029</v>
      </c>
      <c r="K85" s="546"/>
      <c r="L85" s="547"/>
      <c r="M85" s="548"/>
      <c r="N85" s="591">
        <f>I85*I86</f>
        <v>0</v>
      </c>
      <c r="O85" s="40"/>
    </row>
    <row r="86" spans="1:15" ht="13.5" customHeight="1" hidden="1">
      <c r="A86" s="584"/>
      <c r="B86" s="586"/>
      <c r="C86" s="586"/>
      <c r="D86" s="268">
        <f>'[1]594'!D31</f>
        <v>42</v>
      </c>
      <c r="E86" s="581"/>
      <c r="F86" s="582"/>
      <c r="G86" s="347" t="str">
        <f>'[1]594'!G31</f>
        <v> měrné náklady </v>
      </c>
      <c r="H86" s="271" t="str">
        <f>'[1]594'!H31</f>
        <v>tis.Kč/m</v>
      </c>
      <c r="I86" s="348"/>
      <c r="J86" s="349">
        <f t="shared" si="8"/>
        <v>8059</v>
      </c>
      <c r="K86" s="539"/>
      <c r="L86" s="540"/>
      <c r="M86" s="541"/>
      <c r="N86" s="591"/>
      <c r="O86" s="40"/>
    </row>
    <row r="87" spans="1:15" ht="13.5" customHeight="1" hidden="1">
      <c r="A87" s="583">
        <f>A85</f>
        <v>50</v>
      </c>
      <c r="B87" s="585">
        <f>B85</f>
        <v>7</v>
      </c>
      <c r="C87" s="585">
        <f>C85+1</f>
        <v>60</v>
      </c>
      <c r="D87" s="243">
        <f>'[1]594'!D32</f>
        <v>41</v>
      </c>
      <c r="E87" s="579">
        <f>'[1]594'!E32</f>
        <v>0</v>
      </c>
      <c r="F87" s="580"/>
      <c r="G87" s="344" t="str">
        <f>'[1]594'!G32</f>
        <v>délka</v>
      </c>
      <c r="H87" s="92" t="str">
        <f>'[1]594'!H32</f>
        <v>m</v>
      </c>
      <c r="I87" s="350"/>
      <c r="J87" s="346">
        <f t="shared" si="8"/>
        <v>8030</v>
      </c>
      <c r="K87" s="546"/>
      <c r="L87" s="547"/>
      <c r="M87" s="548"/>
      <c r="N87" s="591">
        <f>I87*I88</f>
        <v>0</v>
      </c>
      <c r="O87" s="40"/>
    </row>
    <row r="88" spans="1:15" ht="13.5" customHeight="1" hidden="1">
      <c r="A88" s="584"/>
      <c r="B88" s="586"/>
      <c r="C88" s="586"/>
      <c r="D88" s="268">
        <f>'[1]594'!D33</f>
        <v>42</v>
      </c>
      <c r="E88" s="581"/>
      <c r="F88" s="582"/>
      <c r="G88" s="347" t="str">
        <f>'[1]594'!G33</f>
        <v> měrné náklady </v>
      </c>
      <c r="H88" s="271" t="str">
        <f>'[1]594'!H33</f>
        <v>tis.Kč/m</v>
      </c>
      <c r="I88" s="348"/>
      <c r="J88" s="349">
        <f t="shared" si="8"/>
        <v>8060</v>
      </c>
      <c r="K88" s="539"/>
      <c r="L88" s="540"/>
      <c r="M88" s="541"/>
      <c r="N88" s="591"/>
      <c r="O88" s="40"/>
    </row>
    <row r="89" spans="1:15" ht="13.5" customHeight="1" hidden="1">
      <c r="A89" s="583">
        <f>A87</f>
        <v>50</v>
      </c>
      <c r="B89" s="585">
        <f>B87</f>
        <v>7</v>
      </c>
      <c r="C89" s="585">
        <f>C87+1</f>
        <v>61</v>
      </c>
      <c r="D89" s="243">
        <f>'[1]594'!D34</f>
        <v>41</v>
      </c>
      <c r="E89" s="579" t="str">
        <f>'[1]594'!E34</f>
        <v>Výstavba silnic ostatních kategorií</v>
      </c>
      <c r="F89" s="580"/>
      <c r="G89" s="344" t="str">
        <f>'[1]594'!G34</f>
        <v>délka</v>
      </c>
      <c r="H89" s="92" t="str">
        <f>'[1]594'!H34</f>
        <v>m</v>
      </c>
      <c r="I89" s="350"/>
      <c r="J89" s="346">
        <f t="shared" si="8"/>
        <v>8031</v>
      </c>
      <c r="K89" s="546"/>
      <c r="L89" s="547"/>
      <c r="M89" s="548"/>
      <c r="N89" s="591">
        <f>I89*I90</f>
        <v>0</v>
      </c>
      <c r="O89" s="40"/>
    </row>
    <row r="90" spans="1:15" ht="13.5" customHeight="1" hidden="1">
      <c r="A90" s="584"/>
      <c r="B90" s="586"/>
      <c r="C90" s="586"/>
      <c r="D90" s="268">
        <f>'[1]594'!D35</f>
        <v>42</v>
      </c>
      <c r="E90" s="581"/>
      <c r="F90" s="582"/>
      <c r="G90" s="347" t="str">
        <f>'[1]594'!G35</f>
        <v> měrné náklady </v>
      </c>
      <c r="H90" s="271" t="str">
        <f>'[1]594'!H35</f>
        <v>tis.Kč/m</v>
      </c>
      <c r="I90" s="348"/>
      <c r="J90" s="349">
        <f t="shared" si="8"/>
        <v>8061</v>
      </c>
      <c r="K90" s="539"/>
      <c r="L90" s="540"/>
      <c r="M90" s="541"/>
      <c r="N90" s="591"/>
      <c r="O90" s="40"/>
    </row>
    <row r="91" spans="1:15" ht="13.5" customHeight="1" hidden="1">
      <c r="A91" s="583">
        <f>A89</f>
        <v>50</v>
      </c>
      <c r="B91" s="585">
        <f>B89</f>
        <v>7</v>
      </c>
      <c r="C91" s="585">
        <f>C89+1</f>
        <v>62</v>
      </c>
      <c r="D91" s="243">
        <f>'[1]594'!D36</f>
        <v>41</v>
      </c>
      <c r="E91" s="579" t="str">
        <f>'[1]594'!E36</f>
        <v>Výstavba silničních mostů</v>
      </c>
      <c r="F91" s="580"/>
      <c r="G91" s="344" t="str">
        <f>'[1]594'!G36</f>
        <v>délka</v>
      </c>
      <c r="H91" s="92" t="str">
        <f>'[1]594'!H36</f>
        <v>m</v>
      </c>
      <c r="I91" s="350"/>
      <c r="J91" s="346">
        <f t="shared" si="8"/>
        <v>8032</v>
      </c>
      <c r="K91" s="546"/>
      <c r="L91" s="547"/>
      <c r="M91" s="548"/>
      <c r="N91" s="591">
        <f>I91*I92</f>
        <v>0</v>
      </c>
      <c r="O91" s="40"/>
    </row>
    <row r="92" spans="1:15" ht="13.5" customHeight="1" hidden="1">
      <c r="A92" s="584"/>
      <c r="B92" s="586"/>
      <c r="C92" s="586"/>
      <c r="D92" s="268">
        <f>'[1]594'!D37</f>
        <v>42</v>
      </c>
      <c r="E92" s="581"/>
      <c r="F92" s="582"/>
      <c r="G92" s="347" t="str">
        <f>'[1]594'!G37</f>
        <v> měrné náklady </v>
      </c>
      <c r="H92" s="271" t="str">
        <f>'[1]594'!H37</f>
        <v>tis.Kč/m</v>
      </c>
      <c r="I92" s="348"/>
      <c r="J92" s="349">
        <f t="shared" si="8"/>
        <v>8062</v>
      </c>
      <c r="K92" s="539"/>
      <c r="L92" s="540"/>
      <c r="M92" s="541"/>
      <c r="N92" s="591"/>
      <c r="O92" s="40"/>
    </row>
    <row r="93" spans="1:15" ht="13.5" customHeight="1" hidden="1">
      <c r="A93" s="583">
        <f>A91</f>
        <v>50</v>
      </c>
      <c r="B93" s="585">
        <f>B91</f>
        <v>7</v>
      </c>
      <c r="C93" s="585">
        <f>C91+1</f>
        <v>63</v>
      </c>
      <c r="D93" s="243">
        <f>'[1]594'!D38</f>
        <v>41</v>
      </c>
      <c r="E93" s="579">
        <f>'[1]594'!E38</f>
        <v>0</v>
      </c>
      <c r="F93" s="580"/>
      <c r="G93" s="344" t="str">
        <f>'[1]594'!G38</f>
        <v>délka</v>
      </c>
      <c r="H93" s="92" t="str">
        <f>'[1]594'!H38</f>
        <v>m</v>
      </c>
      <c r="I93" s="350"/>
      <c r="J93" s="346">
        <f t="shared" si="8"/>
        <v>8033</v>
      </c>
      <c r="K93" s="546"/>
      <c r="L93" s="547"/>
      <c r="M93" s="548"/>
      <c r="N93" s="591">
        <f>I93*I94</f>
        <v>0</v>
      </c>
      <c r="O93" s="40"/>
    </row>
    <row r="94" spans="1:15" ht="13.5" customHeight="1" hidden="1">
      <c r="A94" s="584"/>
      <c r="B94" s="586"/>
      <c r="C94" s="586"/>
      <c r="D94" s="268">
        <f>'[1]594'!D39</f>
        <v>42</v>
      </c>
      <c r="E94" s="581"/>
      <c r="F94" s="582"/>
      <c r="G94" s="347" t="str">
        <f>'[1]594'!G39</f>
        <v> měrné náklady </v>
      </c>
      <c r="H94" s="271" t="str">
        <f>'[1]594'!H39</f>
        <v>tis.Kč/m</v>
      </c>
      <c r="I94" s="348"/>
      <c r="J94" s="349">
        <f t="shared" si="8"/>
        <v>8063</v>
      </c>
      <c r="K94" s="539"/>
      <c r="L94" s="540"/>
      <c r="M94" s="541"/>
      <c r="N94" s="591"/>
      <c r="O94" s="40"/>
    </row>
    <row r="95" spans="1:15" ht="13.5" customHeight="1" hidden="1">
      <c r="A95" s="583">
        <f>A93</f>
        <v>50</v>
      </c>
      <c r="B95" s="585">
        <f>B93</f>
        <v>7</v>
      </c>
      <c r="C95" s="585">
        <f>C93+1</f>
        <v>64</v>
      </c>
      <c r="D95" s="243">
        <f>'[1]594'!D40</f>
        <v>41</v>
      </c>
      <c r="E95" s="579">
        <f>'[1]594'!E40</f>
        <v>0</v>
      </c>
      <c r="F95" s="580"/>
      <c r="G95" s="344" t="str">
        <f>'[1]594'!G40</f>
        <v>délka</v>
      </c>
      <c r="H95" s="92" t="str">
        <f>'[1]594'!H40</f>
        <v>m</v>
      </c>
      <c r="I95" s="350"/>
      <c r="J95" s="346">
        <f t="shared" si="8"/>
        <v>8034</v>
      </c>
      <c r="K95" s="546"/>
      <c r="L95" s="547"/>
      <c r="M95" s="548"/>
      <c r="N95" s="591">
        <f>I95*I96</f>
        <v>0</v>
      </c>
      <c r="O95" s="40"/>
    </row>
    <row r="96" spans="1:15" ht="13.5" customHeight="1" hidden="1">
      <c r="A96" s="584"/>
      <c r="B96" s="586"/>
      <c r="C96" s="586"/>
      <c r="D96" s="268">
        <f>'[1]594'!D41</f>
        <v>42</v>
      </c>
      <c r="E96" s="581"/>
      <c r="F96" s="582"/>
      <c r="G96" s="347" t="str">
        <f>'[1]594'!G41</f>
        <v> měrné náklady </v>
      </c>
      <c r="H96" s="271" t="str">
        <f>'[1]594'!H41</f>
        <v>tis.Kč/m</v>
      </c>
      <c r="I96" s="348"/>
      <c r="J96" s="349">
        <f t="shared" si="8"/>
        <v>8064</v>
      </c>
      <c r="K96" s="539"/>
      <c r="L96" s="540"/>
      <c r="M96" s="541"/>
      <c r="N96" s="591"/>
      <c r="O96" s="40"/>
    </row>
    <row r="97" spans="1:15" ht="13.5" customHeight="1" hidden="1">
      <c r="A97" s="583">
        <f>A95</f>
        <v>50</v>
      </c>
      <c r="B97" s="585">
        <f>B95</f>
        <v>7</v>
      </c>
      <c r="C97" s="585">
        <f>C95+1</f>
        <v>65</v>
      </c>
      <c r="D97" s="243">
        <f>'[1]594'!D42</f>
        <v>41</v>
      </c>
      <c r="E97" s="579">
        <f>'[1]594'!E42</f>
        <v>0</v>
      </c>
      <c r="F97" s="580"/>
      <c r="G97" s="344" t="str">
        <f>'[1]594'!G42</f>
        <v>délka</v>
      </c>
      <c r="H97" s="92" t="str">
        <f>'[1]594'!H42</f>
        <v>m</v>
      </c>
      <c r="I97" s="350"/>
      <c r="J97" s="346">
        <f t="shared" si="8"/>
        <v>8035</v>
      </c>
      <c r="K97" s="546"/>
      <c r="L97" s="547"/>
      <c r="M97" s="548"/>
      <c r="N97" s="591">
        <f>I97*I98</f>
        <v>0</v>
      </c>
      <c r="O97" s="40"/>
    </row>
    <row r="98" spans="1:15" ht="13.5" customHeight="1" hidden="1">
      <c r="A98" s="584"/>
      <c r="B98" s="586"/>
      <c r="C98" s="586"/>
      <c r="D98" s="268">
        <f>'[1]594'!D43</f>
        <v>42</v>
      </c>
      <c r="E98" s="581"/>
      <c r="F98" s="582"/>
      <c r="G98" s="347" t="str">
        <f>'[1]594'!G43</f>
        <v> měrné náklady </v>
      </c>
      <c r="H98" s="271" t="str">
        <f>'[1]594'!H43</f>
        <v>tis.Kč/m</v>
      </c>
      <c r="I98" s="348"/>
      <c r="J98" s="349">
        <f t="shared" si="8"/>
        <v>8065</v>
      </c>
      <c r="K98" s="539"/>
      <c r="L98" s="540"/>
      <c r="M98" s="541"/>
      <c r="N98" s="591"/>
      <c r="O98" s="40"/>
    </row>
    <row r="99" spans="1:15" ht="13.5" customHeight="1" hidden="1">
      <c r="A99" s="583">
        <f>A97</f>
        <v>50</v>
      </c>
      <c r="B99" s="585">
        <f>B97</f>
        <v>7</v>
      </c>
      <c r="C99" s="585">
        <f>C97+1</f>
        <v>66</v>
      </c>
      <c r="D99" s="243">
        <f>'[1]594'!D44</f>
        <v>41</v>
      </c>
      <c r="E99" s="579" t="str">
        <f>'[1]594'!E44</f>
        <v>Výstavba SSÚD Nová Ves  - zpevněné plochy</v>
      </c>
      <c r="F99" s="580"/>
      <c r="G99" s="344" t="str">
        <f>'[1]594'!G44</f>
        <v>plocha</v>
      </c>
      <c r="H99" s="92" t="str">
        <f>'[1]594'!H44</f>
        <v>m2</v>
      </c>
      <c r="I99" s="350"/>
      <c r="J99" s="346">
        <f t="shared" si="8"/>
        <v>8036</v>
      </c>
      <c r="K99" s="546"/>
      <c r="L99" s="547"/>
      <c r="M99" s="548"/>
      <c r="N99" s="591">
        <f>I99*I100</f>
        <v>0</v>
      </c>
      <c r="O99" s="40"/>
    </row>
    <row r="100" spans="1:15" ht="13.5" customHeight="1" hidden="1">
      <c r="A100" s="584"/>
      <c r="B100" s="586"/>
      <c r="C100" s="586"/>
      <c r="D100" s="268">
        <f>'[1]594'!D45</f>
        <v>42</v>
      </c>
      <c r="E100" s="581"/>
      <c r="F100" s="582"/>
      <c r="G100" s="347" t="str">
        <f>'[1]594'!G45</f>
        <v> měrné náklady </v>
      </c>
      <c r="H100" s="271" t="str">
        <f>'[1]594'!H45</f>
        <v>tis.Kč/m2</v>
      </c>
      <c r="I100" s="348"/>
      <c r="J100" s="349">
        <f t="shared" si="8"/>
        <v>8066</v>
      </c>
      <c r="K100" s="539"/>
      <c r="L100" s="540"/>
      <c r="M100" s="541"/>
      <c r="N100" s="591"/>
      <c r="O100" s="40"/>
    </row>
    <row r="101" spans="1:15" ht="13.5" customHeight="1" hidden="1">
      <c r="A101" s="583">
        <f>A99</f>
        <v>50</v>
      </c>
      <c r="B101" s="585">
        <f>B99</f>
        <v>7</v>
      </c>
      <c r="C101" s="585">
        <f>C99+1</f>
        <v>67</v>
      </c>
      <c r="D101" s="243">
        <f>'[1]594'!D46</f>
        <v>41</v>
      </c>
      <c r="E101" s="579" t="str">
        <f>'[1]594'!E46</f>
        <v>Výstavba SSÚD Nová Ves  - užitné plochy kanceláří</v>
      </c>
      <c r="F101" s="580"/>
      <c r="G101" s="344" t="str">
        <f>'[1]594'!G46</f>
        <v>plocha</v>
      </c>
      <c r="H101" s="92" t="str">
        <f>'[1]594'!H46</f>
        <v>m2</v>
      </c>
      <c r="I101" s="350"/>
      <c r="J101" s="346">
        <f t="shared" si="8"/>
        <v>8037</v>
      </c>
      <c r="K101" s="546"/>
      <c r="L101" s="547"/>
      <c r="M101" s="548"/>
      <c r="N101" s="591">
        <f>I101*I102</f>
        <v>0</v>
      </c>
      <c r="O101" s="40"/>
    </row>
    <row r="102" spans="1:15" ht="13.5" customHeight="1" hidden="1">
      <c r="A102" s="584"/>
      <c r="B102" s="586"/>
      <c r="C102" s="586"/>
      <c r="D102" s="268">
        <f>'[1]594'!D47</f>
        <v>42</v>
      </c>
      <c r="E102" s="581"/>
      <c r="F102" s="582"/>
      <c r="G102" s="347" t="str">
        <f>'[1]594'!G47</f>
        <v> měrné náklady </v>
      </c>
      <c r="H102" s="271" t="str">
        <f>'[1]594'!H47</f>
        <v>tis.Kč/m2</v>
      </c>
      <c r="I102" s="348"/>
      <c r="J102" s="349">
        <f t="shared" si="8"/>
        <v>8067</v>
      </c>
      <c r="K102" s="539"/>
      <c r="L102" s="540"/>
      <c r="M102" s="541"/>
      <c r="N102" s="591"/>
      <c r="O102" s="40"/>
    </row>
    <row r="103" spans="1:15" ht="13.5" customHeight="1" hidden="1">
      <c r="A103" s="583">
        <f>A101</f>
        <v>50</v>
      </c>
      <c r="B103" s="585">
        <f>B101</f>
        <v>7</v>
      </c>
      <c r="C103" s="585">
        <f>C101+1</f>
        <v>68</v>
      </c>
      <c r="D103" s="243">
        <f>'[1]594'!D48</f>
        <v>41</v>
      </c>
      <c r="E103" s="579" t="str">
        <f>'[1]594'!E48</f>
        <v>Výstavba SSÚD Nová Ves  - užitné plochy garáží a skladů</v>
      </c>
      <c r="F103" s="580"/>
      <c r="G103" s="344" t="str">
        <f>'[1]594'!G48</f>
        <v>plocha</v>
      </c>
      <c r="H103" s="92" t="str">
        <f>'[1]594'!H48</f>
        <v>m2</v>
      </c>
      <c r="I103" s="350"/>
      <c r="J103" s="346">
        <f aca="true" t="shared" si="9" ref="J103:J128">J101+1</f>
        <v>8038</v>
      </c>
      <c r="K103" s="546"/>
      <c r="L103" s="547"/>
      <c r="M103" s="548"/>
      <c r="N103" s="591">
        <f>I103*I104</f>
        <v>0</v>
      </c>
      <c r="O103" s="40"/>
    </row>
    <row r="104" spans="1:15" ht="13.5" customHeight="1" hidden="1">
      <c r="A104" s="584"/>
      <c r="B104" s="586"/>
      <c r="C104" s="586"/>
      <c r="D104" s="268">
        <f>'[1]594'!D49</f>
        <v>42</v>
      </c>
      <c r="E104" s="581"/>
      <c r="F104" s="582"/>
      <c r="G104" s="347" t="str">
        <f>'[1]594'!G49</f>
        <v> měrné náklady </v>
      </c>
      <c r="H104" s="271" t="str">
        <f>'[1]594'!H49</f>
        <v>tis.Kč/m2</v>
      </c>
      <c r="I104" s="348"/>
      <c r="J104" s="349">
        <f t="shared" si="9"/>
        <v>8068</v>
      </c>
      <c r="K104" s="539"/>
      <c r="L104" s="540"/>
      <c r="M104" s="541"/>
      <c r="N104" s="591"/>
      <c r="O104" s="40"/>
    </row>
    <row r="105" spans="1:15" ht="13.5" customHeight="1" hidden="1">
      <c r="A105" s="583">
        <f>A103</f>
        <v>50</v>
      </c>
      <c r="B105" s="585">
        <f>B103</f>
        <v>7</v>
      </c>
      <c r="C105" s="585">
        <f>C103+1</f>
        <v>69</v>
      </c>
      <c r="D105" s="243">
        <f>'[1]594'!D50</f>
        <v>41</v>
      </c>
      <c r="E105" s="579">
        <f>'[1]594'!E50</f>
        <v>0</v>
      </c>
      <c r="F105" s="580"/>
      <c r="G105" s="344" t="str">
        <f>'[1]594'!G50</f>
        <v>plocha</v>
      </c>
      <c r="H105" s="92" t="str">
        <f>'[1]594'!H50</f>
        <v>m2</v>
      </c>
      <c r="I105" s="350"/>
      <c r="J105" s="346">
        <f t="shared" si="9"/>
        <v>8039</v>
      </c>
      <c r="K105" s="546"/>
      <c r="L105" s="547"/>
      <c r="M105" s="548"/>
      <c r="N105" s="591">
        <f>I105*I106</f>
        <v>0</v>
      </c>
      <c r="O105" s="40"/>
    </row>
    <row r="106" spans="1:15" ht="13.5" customHeight="1" hidden="1">
      <c r="A106" s="584"/>
      <c r="B106" s="586"/>
      <c r="C106" s="586"/>
      <c r="D106" s="268">
        <f>'[1]594'!D51</f>
        <v>42</v>
      </c>
      <c r="E106" s="581"/>
      <c r="F106" s="582"/>
      <c r="G106" s="347" t="str">
        <f>'[1]594'!G51</f>
        <v> měrné náklady </v>
      </c>
      <c r="H106" s="271" t="str">
        <f>'[1]594'!H51</f>
        <v>tis.Kč/m2</v>
      </c>
      <c r="I106" s="348"/>
      <c r="J106" s="349">
        <f t="shared" si="9"/>
        <v>8069</v>
      </c>
      <c r="K106" s="539"/>
      <c r="L106" s="540"/>
      <c r="M106" s="541"/>
      <c r="N106" s="591"/>
      <c r="O106" s="40"/>
    </row>
    <row r="107" spans="1:15" ht="13.5" customHeight="1" hidden="1">
      <c r="A107" s="583">
        <f>A105</f>
        <v>50</v>
      </c>
      <c r="B107" s="585">
        <f>B105</f>
        <v>7</v>
      </c>
      <c r="C107" s="585">
        <f>C105+1</f>
        <v>70</v>
      </c>
      <c r="D107" s="243">
        <f>'[1]594'!D52</f>
        <v>41</v>
      </c>
      <c r="E107" s="579">
        <f>'[1]594'!E52</f>
        <v>0</v>
      </c>
      <c r="F107" s="580"/>
      <c r="G107" s="344" t="str">
        <f>'[1]594'!G52</f>
        <v>plocha</v>
      </c>
      <c r="H107" s="92" t="str">
        <f>'[1]594'!H52</f>
        <v>m2</v>
      </c>
      <c r="I107" s="350"/>
      <c r="J107" s="346">
        <f t="shared" si="9"/>
        <v>8040</v>
      </c>
      <c r="K107" s="546"/>
      <c r="L107" s="547"/>
      <c r="M107" s="548"/>
      <c r="N107" s="591">
        <f>I107*I108</f>
        <v>0</v>
      </c>
      <c r="O107" s="40"/>
    </row>
    <row r="108" spans="1:15" ht="13.5" customHeight="1" hidden="1">
      <c r="A108" s="584"/>
      <c r="B108" s="586"/>
      <c r="C108" s="586"/>
      <c r="D108" s="268">
        <f>'[1]594'!D53</f>
        <v>42</v>
      </c>
      <c r="E108" s="581"/>
      <c r="F108" s="582"/>
      <c r="G108" s="347" t="str">
        <f>'[1]594'!G53</f>
        <v> měrné náklady </v>
      </c>
      <c r="H108" s="271" t="str">
        <f>'[1]594'!H53</f>
        <v>tis.Kč/m2</v>
      </c>
      <c r="I108" s="348"/>
      <c r="J108" s="349">
        <f t="shared" si="9"/>
        <v>8070</v>
      </c>
      <c r="K108" s="539"/>
      <c r="L108" s="540"/>
      <c r="M108" s="541"/>
      <c r="N108" s="591"/>
      <c r="O108" s="40"/>
    </row>
    <row r="109" spans="1:15" ht="13.5" customHeight="1" hidden="1">
      <c r="A109" s="583">
        <f>A107</f>
        <v>50</v>
      </c>
      <c r="B109" s="585">
        <f>B107</f>
        <v>7</v>
      </c>
      <c r="C109" s="585">
        <f>C107+1</f>
        <v>71</v>
      </c>
      <c r="D109" s="243">
        <f>'[1]594'!D54</f>
        <v>41</v>
      </c>
      <c r="E109" s="579">
        <f>'[1]594'!E54</f>
        <v>0</v>
      </c>
      <c r="F109" s="580"/>
      <c r="G109" s="344" t="str">
        <f>'[1]594'!G54</f>
        <v>plocha</v>
      </c>
      <c r="H109" s="92" t="str">
        <f>'[1]594'!H54</f>
        <v>m2</v>
      </c>
      <c r="I109" s="350"/>
      <c r="J109" s="346">
        <f t="shared" si="9"/>
        <v>8041</v>
      </c>
      <c r="K109" s="546"/>
      <c r="L109" s="547"/>
      <c r="M109" s="548"/>
      <c r="N109" s="591">
        <f>I109*I110</f>
        <v>0</v>
      </c>
      <c r="O109" s="40"/>
    </row>
    <row r="110" spans="1:15" ht="13.5" customHeight="1" hidden="1">
      <c r="A110" s="584"/>
      <c r="B110" s="586"/>
      <c r="C110" s="586"/>
      <c r="D110" s="268">
        <f>'[1]594'!D55</f>
        <v>42</v>
      </c>
      <c r="E110" s="581"/>
      <c r="F110" s="582"/>
      <c r="G110" s="347" t="str">
        <f>'[1]594'!G55</f>
        <v> měrné náklady </v>
      </c>
      <c r="H110" s="271" t="str">
        <f>'[1]594'!H55</f>
        <v>tis.Kč/m2</v>
      </c>
      <c r="I110" s="348"/>
      <c r="J110" s="349">
        <f t="shared" si="9"/>
        <v>8071</v>
      </c>
      <c r="K110" s="539"/>
      <c r="L110" s="540"/>
      <c r="M110" s="541"/>
      <c r="N110" s="591"/>
      <c r="O110" s="40"/>
    </row>
    <row r="111" spans="1:15" ht="13.5" customHeight="1" hidden="1">
      <c r="A111" s="583">
        <f>A109</f>
        <v>50</v>
      </c>
      <c r="B111" s="585">
        <f>B109</f>
        <v>7</v>
      </c>
      <c r="C111" s="585">
        <f>C109+1</f>
        <v>72</v>
      </c>
      <c r="D111" s="243">
        <f>'[1]594'!D56</f>
        <v>41</v>
      </c>
      <c r="E111" s="579">
        <f>'[1]594'!E56</f>
        <v>0</v>
      </c>
      <c r="F111" s="580"/>
      <c r="G111" s="344" t="str">
        <f>'[1]594'!G56</f>
        <v>plocha</v>
      </c>
      <c r="H111" s="92" t="str">
        <f>'[1]594'!H56</f>
        <v>m2</v>
      </c>
      <c r="I111" s="350"/>
      <c r="J111" s="346">
        <f t="shared" si="9"/>
        <v>8042</v>
      </c>
      <c r="K111" s="546"/>
      <c r="L111" s="547"/>
      <c r="M111" s="548"/>
      <c r="N111" s="591">
        <f>I111*I112</f>
        <v>0</v>
      </c>
      <c r="O111" s="40"/>
    </row>
    <row r="112" spans="1:15" ht="13.5" customHeight="1" hidden="1">
      <c r="A112" s="584"/>
      <c r="B112" s="586"/>
      <c r="C112" s="586"/>
      <c r="D112" s="268">
        <f>'[1]594'!D57</f>
        <v>42</v>
      </c>
      <c r="E112" s="581"/>
      <c r="F112" s="582"/>
      <c r="G112" s="347" t="str">
        <f>'[1]594'!G57</f>
        <v> měrné náklady </v>
      </c>
      <c r="H112" s="271" t="str">
        <f>'[1]594'!H57</f>
        <v>tis.Kč/m2</v>
      </c>
      <c r="I112" s="348"/>
      <c r="J112" s="349">
        <f t="shared" si="9"/>
        <v>8072</v>
      </c>
      <c r="K112" s="539"/>
      <c r="L112" s="540"/>
      <c r="M112" s="541"/>
      <c r="N112" s="591"/>
      <c r="O112" s="40"/>
    </row>
    <row r="113" spans="1:15" ht="13.5" customHeight="1" hidden="1">
      <c r="A113" s="583">
        <f>A111</f>
        <v>50</v>
      </c>
      <c r="B113" s="585">
        <f>B111</f>
        <v>7</v>
      </c>
      <c r="C113" s="585">
        <f>C111+1</f>
        <v>73</v>
      </c>
      <c r="D113" s="243">
        <f>'[1]594'!D58</f>
        <v>41</v>
      </c>
      <c r="E113" s="579">
        <f>'[1]594'!E58</f>
        <v>0</v>
      </c>
      <c r="F113" s="580"/>
      <c r="G113" s="344" t="str">
        <f>'[1]594'!G58</f>
        <v>plocha</v>
      </c>
      <c r="H113" s="92" t="str">
        <f>'[1]594'!H58</f>
        <v>m2</v>
      </c>
      <c r="I113" s="350"/>
      <c r="J113" s="346">
        <f t="shared" si="9"/>
        <v>8043</v>
      </c>
      <c r="K113" s="546"/>
      <c r="L113" s="547"/>
      <c r="M113" s="548"/>
      <c r="N113" s="591">
        <f>I113*I114</f>
        <v>0</v>
      </c>
      <c r="O113" s="40"/>
    </row>
    <row r="114" spans="1:15" ht="13.5" customHeight="1" hidden="1">
      <c r="A114" s="584"/>
      <c r="B114" s="586"/>
      <c r="C114" s="586"/>
      <c r="D114" s="268">
        <f>'[1]594'!D59</f>
        <v>42</v>
      </c>
      <c r="E114" s="581"/>
      <c r="F114" s="582"/>
      <c r="G114" s="347" t="str">
        <f>'[1]594'!G59</f>
        <v> měrné náklady </v>
      </c>
      <c r="H114" s="271" t="str">
        <f>'[1]594'!H59</f>
        <v>tis.Kč/m2</v>
      </c>
      <c r="I114" s="348"/>
      <c r="J114" s="349">
        <f t="shared" si="9"/>
        <v>8073</v>
      </c>
      <c r="K114" s="539"/>
      <c r="L114" s="540"/>
      <c r="M114" s="541"/>
      <c r="N114" s="591"/>
      <c r="O114" s="40"/>
    </row>
    <row r="115" spans="1:15" ht="13.5" customHeight="1" hidden="1">
      <c r="A115" s="583">
        <f>A113</f>
        <v>50</v>
      </c>
      <c r="B115" s="585">
        <f>B113</f>
        <v>7</v>
      </c>
      <c r="C115" s="585">
        <f>C113+1</f>
        <v>74</v>
      </c>
      <c r="D115" s="243">
        <f>'[1]594'!D60</f>
        <v>41</v>
      </c>
      <c r="E115" s="579">
        <f>'[1]594'!E60</f>
        <v>0</v>
      </c>
      <c r="F115" s="580"/>
      <c r="G115" s="344" t="str">
        <f>'[1]594'!G60</f>
        <v>plocha</v>
      </c>
      <c r="H115" s="92" t="str">
        <f>'[1]594'!H60</f>
        <v>m2</v>
      </c>
      <c r="I115" s="350"/>
      <c r="J115" s="346">
        <f t="shared" si="9"/>
        <v>8044</v>
      </c>
      <c r="K115" s="546"/>
      <c r="L115" s="547"/>
      <c r="M115" s="548"/>
      <c r="N115" s="591">
        <f>I115*I116</f>
        <v>0</v>
      </c>
      <c r="O115" s="40"/>
    </row>
    <row r="116" spans="1:15" ht="13.5" customHeight="1" hidden="1">
      <c r="A116" s="584"/>
      <c r="B116" s="586"/>
      <c r="C116" s="586"/>
      <c r="D116" s="268">
        <f>'[1]594'!D61</f>
        <v>42</v>
      </c>
      <c r="E116" s="581"/>
      <c r="F116" s="582"/>
      <c r="G116" s="347" t="str">
        <f>'[1]594'!G61</f>
        <v> měrné náklady </v>
      </c>
      <c r="H116" s="271" t="str">
        <f>'[1]594'!H61</f>
        <v>tis.Kč/m2</v>
      </c>
      <c r="I116" s="348"/>
      <c r="J116" s="349">
        <f t="shared" si="9"/>
        <v>8074</v>
      </c>
      <c r="K116" s="539"/>
      <c r="L116" s="540"/>
      <c r="M116" s="541"/>
      <c r="N116" s="591"/>
      <c r="O116" s="40"/>
    </row>
    <row r="117" spans="1:15" ht="13.5" customHeight="1" hidden="1">
      <c r="A117" s="583">
        <f>A115</f>
        <v>50</v>
      </c>
      <c r="B117" s="585">
        <f>B115</f>
        <v>7</v>
      </c>
      <c r="C117" s="585">
        <f>C115+1</f>
        <v>75</v>
      </c>
      <c r="D117" s="243">
        <f>'[1]594'!D62</f>
        <v>41</v>
      </c>
      <c r="E117" s="579">
        <f>'[1]594'!E62</f>
        <v>0</v>
      </c>
      <c r="F117" s="580"/>
      <c r="G117" s="344" t="str">
        <f>'[1]594'!G62</f>
        <v>plocha</v>
      </c>
      <c r="H117" s="92" t="str">
        <f>'[1]594'!H62</f>
        <v>m2</v>
      </c>
      <c r="I117" s="350"/>
      <c r="J117" s="346">
        <f t="shared" si="9"/>
        <v>8045</v>
      </c>
      <c r="K117" s="546"/>
      <c r="L117" s="547"/>
      <c r="M117" s="548"/>
      <c r="N117" s="591">
        <f>I117*I118</f>
        <v>0</v>
      </c>
      <c r="O117" s="40"/>
    </row>
    <row r="118" spans="1:15" ht="13.5" customHeight="1" hidden="1">
      <c r="A118" s="584"/>
      <c r="B118" s="586"/>
      <c r="C118" s="586"/>
      <c r="D118" s="268">
        <f>'[1]594'!D63</f>
        <v>42</v>
      </c>
      <c r="E118" s="581"/>
      <c r="F118" s="582"/>
      <c r="G118" s="347" t="str">
        <f>'[1]594'!G63</f>
        <v> měrné náklady </v>
      </c>
      <c r="H118" s="271" t="str">
        <f>'[1]594'!H63</f>
        <v>tis.Kč/m2</v>
      </c>
      <c r="I118" s="407"/>
      <c r="J118" s="349">
        <f t="shared" si="9"/>
        <v>8075</v>
      </c>
      <c r="K118" s="539"/>
      <c r="L118" s="540"/>
      <c r="M118" s="541"/>
      <c r="N118" s="591"/>
      <c r="O118" s="40"/>
    </row>
    <row r="119" spans="1:16" ht="15" customHeight="1" thickTop="1">
      <c r="A119" s="583">
        <f>A117</f>
        <v>50</v>
      </c>
      <c r="B119" s="585">
        <f>B117</f>
        <v>7</v>
      </c>
      <c r="C119" s="585">
        <f>C117+1</f>
        <v>76</v>
      </c>
      <c r="D119" s="243">
        <f>'[1]594'!D64</f>
        <v>41</v>
      </c>
      <c r="E119" s="579" t="str">
        <f>'[1]594'!E64</f>
        <v>Výkupy pozemků</v>
      </c>
      <c r="F119" s="580"/>
      <c r="G119" s="344" t="str">
        <f>'[1]594'!G64</f>
        <v>plocha</v>
      </c>
      <c r="H119" s="92" t="str">
        <f>'[1]594'!H64</f>
        <v>m2</v>
      </c>
      <c r="I119" s="345">
        <v>551587</v>
      </c>
      <c r="J119" s="346">
        <f t="shared" si="9"/>
        <v>8046</v>
      </c>
      <c r="K119" s="546" t="s">
        <v>48</v>
      </c>
      <c r="L119" s="547"/>
      <c r="M119" s="548"/>
      <c r="N119" s="591">
        <f>I119*I120</f>
        <v>138999.924</v>
      </c>
      <c r="O119" s="40"/>
      <c r="P119" s="408"/>
    </row>
    <row r="120" spans="1:15" ht="15" customHeight="1">
      <c r="A120" s="584"/>
      <c r="B120" s="586"/>
      <c r="C120" s="586"/>
      <c r="D120" s="268">
        <f>'[1]594'!D65</f>
        <v>42</v>
      </c>
      <c r="E120" s="581"/>
      <c r="F120" s="582"/>
      <c r="G120" s="347" t="str">
        <f>'[1]594'!G65</f>
        <v> měrné náklady </v>
      </c>
      <c r="H120" s="271" t="str">
        <f>'[1]594'!H65</f>
        <v>tis.Kč/m2</v>
      </c>
      <c r="I120" s="353">
        <v>0.252</v>
      </c>
      <c r="J120" s="349">
        <f t="shared" si="9"/>
        <v>8076</v>
      </c>
      <c r="K120" s="539" t="s">
        <v>17</v>
      </c>
      <c r="L120" s="540"/>
      <c r="M120" s="541"/>
      <c r="N120" s="591"/>
      <c r="O120" s="40"/>
    </row>
    <row r="121" spans="1:15" ht="15" customHeight="1">
      <c r="A121" s="583">
        <f>A119</f>
        <v>50</v>
      </c>
      <c r="B121" s="585">
        <f>B119</f>
        <v>7</v>
      </c>
      <c r="C121" s="585">
        <f>C119+1</f>
        <v>77</v>
      </c>
      <c r="D121" s="243">
        <f>'[1]594'!D66</f>
        <v>41</v>
      </c>
      <c r="E121" s="579" t="str">
        <f>'[1]594'!E66</f>
        <v>Rekultivované plochy</v>
      </c>
      <c r="F121" s="580"/>
      <c r="G121" s="344" t="str">
        <f>'[1]594'!G66</f>
        <v>plocha</v>
      </c>
      <c r="H121" s="92" t="str">
        <f>'[1]594'!H66</f>
        <v>m2</v>
      </c>
      <c r="I121" s="350">
        <v>2022834</v>
      </c>
      <c r="J121" s="346">
        <f t="shared" si="9"/>
        <v>8047</v>
      </c>
      <c r="K121" s="546" t="s">
        <v>48</v>
      </c>
      <c r="L121" s="547"/>
      <c r="M121" s="548"/>
      <c r="N121" s="595">
        <f>I121*I122</f>
        <v>22251.174</v>
      </c>
      <c r="O121" s="40"/>
    </row>
    <row r="122" spans="1:15" ht="15" customHeight="1" thickBot="1">
      <c r="A122" s="584"/>
      <c r="B122" s="586"/>
      <c r="C122" s="586"/>
      <c r="D122" s="268">
        <f>'[1]594'!D67</f>
        <v>42</v>
      </c>
      <c r="E122" s="581"/>
      <c r="F122" s="582"/>
      <c r="G122" s="347" t="str">
        <f>'[1]594'!G67</f>
        <v> měrné náklady </v>
      </c>
      <c r="H122" s="271" t="str">
        <f>'[1]594'!H67</f>
        <v>tis.Kč/m2</v>
      </c>
      <c r="I122" s="409">
        <v>0.011</v>
      </c>
      <c r="J122" s="349">
        <f t="shared" si="9"/>
        <v>8077</v>
      </c>
      <c r="K122" s="539" t="s">
        <v>17</v>
      </c>
      <c r="L122" s="540"/>
      <c r="M122" s="541"/>
      <c r="N122" s="596"/>
      <c r="O122" s="40"/>
    </row>
    <row r="123" spans="1:15" ht="13.5" customHeight="1" hidden="1">
      <c r="A123" s="583">
        <f>A121</f>
        <v>50</v>
      </c>
      <c r="B123" s="585">
        <f>B121</f>
        <v>7</v>
      </c>
      <c r="C123" s="585">
        <f>C121+1</f>
        <v>78</v>
      </c>
      <c r="D123" s="243">
        <f>'[1]594'!D68</f>
        <v>41</v>
      </c>
      <c r="E123" s="579">
        <f>'[1]594'!E68</f>
        <v>0</v>
      </c>
      <c r="F123" s="580"/>
      <c r="G123" s="344" t="str">
        <f>'[1]594'!G68</f>
        <v>plocha</v>
      </c>
      <c r="H123" s="92" t="str">
        <f>'[1]594'!H68</f>
        <v>m2</v>
      </c>
      <c r="I123" s="410"/>
      <c r="J123" s="346">
        <f t="shared" si="9"/>
        <v>8048</v>
      </c>
      <c r="K123" s="546"/>
      <c r="L123" s="547"/>
      <c r="M123" s="548"/>
      <c r="N123" s="591">
        <f>I123*I124</f>
        <v>0</v>
      </c>
      <c r="O123" s="40"/>
    </row>
    <row r="124" spans="1:15" ht="13.5" customHeight="1" hidden="1">
      <c r="A124" s="584"/>
      <c r="B124" s="586"/>
      <c r="C124" s="586"/>
      <c r="D124" s="268">
        <f>'[1]594'!D69</f>
        <v>42</v>
      </c>
      <c r="E124" s="581"/>
      <c r="F124" s="582"/>
      <c r="G124" s="347" t="str">
        <f>'[1]594'!G69</f>
        <v> měrné náklady </v>
      </c>
      <c r="H124" s="271" t="str">
        <f>'[1]594'!H69</f>
        <v>tis.Kč/m2</v>
      </c>
      <c r="I124" s="352"/>
      <c r="J124" s="349">
        <f t="shared" si="9"/>
        <v>8078</v>
      </c>
      <c r="K124" s="539"/>
      <c r="L124" s="540"/>
      <c r="M124" s="541"/>
      <c r="N124" s="591"/>
      <c r="O124" s="40"/>
    </row>
    <row r="125" spans="1:15" ht="13.5" customHeight="1" hidden="1">
      <c r="A125" s="583">
        <f>A123</f>
        <v>50</v>
      </c>
      <c r="B125" s="585">
        <f>B123</f>
        <v>7</v>
      </c>
      <c r="C125" s="585">
        <f>C123+1</f>
        <v>79</v>
      </c>
      <c r="D125" s="243">
        <f>'[1]594'!D70</f>
        <v>41</v>
      </c>
      <c r="E125" s="579">
        <f>'[1]594'!E70</f>
        <v>0</v>
      </c>
      <c r="F125" s="580"/>
      <c r="G125" s="344" t="str">
        <f>'[1]594'!G70</f>
        <v>plocha</v>
      </c>
      <c r="H125" s="92" t="str">
        <f>'[1]594'!H70</f>
        <v>m2</v>
      </c>
      <c r="I125" s="351"/>
      <c r="J125" s="346">
        <f t="shared" si="9"/>
        <v>8049</v>
      </c>
      <c r="K125" s="546"/>
      <c r="L125" s="547"/>
      <c r="M125" s="548"/>
      <c r="N125" s="591">
        <f>I125*I126</f>
        <v>0</v>
      </c>
      <c r="O125" s="40"/>
    </row>
    <row r="126" spans="1:15" ht="13.5" customHeight="1" hidden="1">
      <c r="A126" s="584"/>
      <c r="B126" s="586"/>
      <c r="C126" s="586"/>
      <c r="D126" s="268">
        <f>'[1]594'!D71</f>
        <v>42</v>
      </c>
      <c r="E126" s="581"/>
      <c r="F126" s="582"/>
      <c r="G126" s="347" t="str">
        <f>'[1]594'!G71</f>
        <v> měrné náklady </v>
      </c>
      <c r="H126" s="271" t="str">
        <f>'[1]594'!H71</f>
        <v>tis.Kč/m2</v>
      </c>
      <c r="I126" s="352"/>
      <c r="J126" s="349">
        <f t="shared" si="9"/>
        <v>8079</v>
      </c>
      <c r="K126" s="539"/>
      <c r="L126" s="540"/>
      <c r="M126" s="541"/>
      <c r="N126" s="591"/>
      <c r="O126" s="40"/>
    </row>
    <row r="127" spans="1:15" ht="13.5" customHeight="1" hidden="1">
      <c r="A127" s="583">
        <f>A125</f>
        <v>50</v>
      </c>
      <c r="B127" s="585">
        <f>B125</f>
        <v>7</v>
      </c>
      <c r="C127" s="585">
        <f>C125+1</f>
        <v>80</v>
      </c>
      <c r="D127" s="243">
        <f>'[1]594'!D72</f>
        <v>41</v>
      </c>
      <c r="E127" s="579">
        <f>'[1]594'!E72</f>
        <v>0</v>
      </c>
      <c r="F127" s="580"/>
      <c r="G127" s="344" t="str">
        <f>'[1]594'!G72</f>
        <v>plocha</v>
      </c>
      <c r="H127" s="92" t="str">
        <f>'[1]594'!H72</f>
        <v>m2</v>
      </c>
      <c r="I127" s="351"/>
      <c r="J127" s="346">
        <f t="shared" si="9"/>
        <v>8050</v>
      </c>
      <c r="K127" s="546"/>
      <c r="L127" s="547"/>
      <c r="M127" s="548"/>
      <c r="N127" s="591">
        <f>I127*I128</f>
        <v>0</v>
      </c>
      <c r="O127" s="40"/>
    </row>
    <row r="128" spans="1:15" ht="13.5" customHeight="1" hidden="1" thickBot="1">
      <c r="A128" s="584"/>
      <c r="B128" s="586"/>
      <c r="C128" s="586"/>
      <c r="D128" s="268">
        <f>'[1]594'!D73</f>
        <v>42</v>
      </c>
      <c r="E128" s="581"/>
      <c r="F128" s="582"/>
      <c r="G128" s="347" t="str">
        <f>'[1]594'!G73</f>
        <v> měrné náklady </v>
      </c>
      <c r="H128" s="271" t="str">
        <f>'[1]594'!H73</f>
        <v>tis.Kč/m2</v>
      </c>
      <c r="I128" s="354"/>
      <c r="J128" s="349">
        <f t="shared" si="9"/>
        <v>8080</v>
      </c>
      <c r="K128" s="539"/>
      <c r="L128" s="540"/>
      <c r="M128" s="541"/>
      <c r="N128" s="591"/>
      <c r="O128" s="40"/>
    </row>
    <row r="129" spans="1:15" ht="6.75" customHeight="1" thickTop="1">
      <c r="A129" s="355"/>
      <c r="B129" s="355"/>
      <c r="C129" s="355"/>
      <c r="D129" s="356"/>
      <c r="E129" s="357"/>
      <c r="F129" s="357"/>
      <c r="G129" s="358"/>
      <c r="H129" s="359"/>
      <c r="I129" s="360"/>
      <c r="J129" s="361"/>
      <c r="K129" s="362"/>
      <c r="L129" s="362"/>
      <c r="M129" s="362"/>
      <c r="N129" s="363"/>
      <c r="O129" s="40"/>
    </row>
    <row r="130" spans="1:15" ht="13.5" customHeight="1" hidden="1" thickTop="1">
      <c r="A130" s="364">
        <f>A127</f>
        <v>50</v>
      </c>
      <c r="B130" s="365">
        <f>B127</f>
        <v>7</v>
      </c>
      <c r="C130" s="365">
        <f>C127+1</f>
        <v>81</v>
      </c>
      <c r="D130" s="243"/>
      <c r="E130" s="107"/>
      <c r="F130" s="366"/>
      <c r="G130" s="367"/>
      <c r="H130" s="368" t="s">
        <v>95</v>
      </c>
      <c r="I130" s="369"/>
      <c r="J130" s="370">
        <f>J128+1</f>
        <v>8081</v>
      </c>
      <c r="K130" s="587"/>
      <c r="L130" s="588"/>
      <c r="M130" s="589"/>
      <c r="N130" s="371">
        <f aca="true" t="shared" si="10" ref="N130:N148">5*I130</f>
        <v>0</v>
      </c>
      <c r="O130" s="40"/>
    </row>
    <row r="131" spans="1:15" ht="13.5" customHeight="1" hidden="1">
      <c r="A131" s="372">
        <f aca="true" t="shared" si="11" ref="A131:A144">A130</f>
        <v>50</v>
      </c>
      <c r="B131" s="373">
        <f aca="true" t="shared" si="12" ref="B131:B144">B130</f>
        <v>7</v>
      </c>
      <c r="C131" s="373">
        <f aca="true" t="shared" si="13" ref="C131:C148">C130+1</f>
        <v>82</v>
      </c>
      <c r="D131" s="253"/>
      <c r="E131" s="107"/>
      <c r="F131" s="107"/>
      <c r="G131" s="58"/>
      <c r="H131" s="374" t="s">
        <v>95</v>
      </c>
      <c r="I131" s="375"/>
      <c r="J131" s="376">
        <f aca="true" t="shared" si="14" ref="J131:J148">J130+1</f>
        <v>8082</v>
      </c>
      <c r="K131" s="530"/>
      <c r="L131" s="531"/>
      <c r="M131" s="532"/>
      <c r="N131" s="371">
        <f t="shared" si="10"/>
        <v>0</v>
      </c>
      <c r="O131" s="40"/>
    </row>
    <row r="132" spans="1:15" ht="13.5" customHeight="1" hidden="1">
      <c r="A132" s="372">
        <f t="shared" si="11"/>
        <v>50</v>
      </c>
      <c r="B132" s="373">
        <f t="shared" si="12"/>
        <v>7</v>
      </c>
      <c r="C132" s="373">
        <f t="shared" si="13"/>
        <v>83</v>
      </c>
      <c r="D132" s="253"/>
      <c r="E132" s="107"/>
      <c r="F132" s="107"/>
      <c r="G132" s="58"/>
      <c r="H132" s="374" t="s">
        <v>95</v>
      </c>
      <c r="I132" s="375"/>
      <c r="J132" s="377">
        <f t="shared" si="14"/>
        <v>8083</v>
      </c>
      <c r="K132" s="530"/>
      <c r="L132" s="531"/>
      <c r="M132" s="532"/>
      <c r="N132" s="371">
        <f t="shared" si="10"/>
        <v>0</v>
      </c>
      <c r="O132" s="40"/>
    </row>
    <row r="133" spans="1:15" ht="13.5" customHeight="1" hidden="1">
      <c r="A133" s="372">
        <f t="shared" si="11"/>
        <v>50</v>
      </c>
      <c r="B133" s="373">
        <f t="shared" si="12"/>
        <v>7</v>
      </c>
      <c r="C133" s="373">
        <f t="shared" si="13"/>
        <v>84</v>
      </c>
      <c r="D133" s="253"/>
      <c r="E133" s="107"/>
      <c r="F133" s="107"/>
      <c r="G133" s="58"/>
      <c r="H133" s="374" t="s">
        <v>95</v>
      </c>
      <c r="I133" s="375"/>
      <c r="J133" s="377">
        <f t="shared" si="14"/>
        <v>8084</v>
      </c>
      <c r="K133" s="530"/>
      <c r="L133" s="531"/>
      <c r="M133" s="532"/>
      <c r="N133" s="371">
        <f t="shared" si="10"/>
        <v>0</v>
      </c>
      <c r="O133" s="40"/>
    </row>
    <row r="134" spans="1:15" ht="13.5" customHeight="1" hidden="1">
      <c r="A134" s="372">
        <f t="shared" si="11"/>
        <v>50</v>
      </c>
      <c r="B134" s="373">
        <f t="shared" si="12"/>
        <v>7</v>
      </c>
      <c r="C134" s="373">
        <f t="shared" si="13"/>
        <v>85</v>
      </c>
      <c r="D134" s="253"/>
      <c r="E134" s="107"/>
      <c r="F134" s="107"/>
      <c r="G134" s="58"/>
      <c r="H134" s="374" t="s">
        <v>95</v>
      </c>
      <c r="I134" s="375"/>
      <c r="J134" s="377">
        <f t="shared" si="14"/>
        <v>8085</v>
      </c>
      <c r="K134" s="530"/>
      <c r="L134" s="531"/>
      <c r="M134" s="532"/>
      <c r="N134" s="371">
        <f t="shared" si="10"/>
        <v>0</v>
      </c>
      <c r="O134" s="40"/>
    </row>
    <row r="135" spans="1:15" ht="13.5" customHeight="1" hidden="1">
      <c r="A135" s="372">
        <f t="shared" si="11"/>
        <v>50</v>
      </c>
      <c r="B135" s="373">
        <f t="shared" si="12"/>
        <v>7</v>
      </c>
      <c r="C135" s="373">
        <f t="shared" si="13"/>
        <v>86</v>
      </c>
      <c r="D135" s="253"/>
      <c r="E135" s="107"/>
      <c r="F135" s="107"/>
      <c r="G135" s="58"/>
      <c r="H135" s="374" t="s">
        <v>95</v>
      </c>
      <c r="I135" s="375"/>
      <c r="J135" s="377">
        <f t="shared" si="14"/>
        <v>8086</v>
      </c>
      <c r="K135" s="530"/>
      <c r="L135" s="531"/>
      <c r="M135" s="532"/>
      <c r="N135" s="371">
        <f t="shared" si="10"/>
        <v>0</v>
      </c>
      <c r="O135" s="40"/>
    </row>
    <row r="136" spans="1:15" ht="13.5" customHeight="1" hidden="1">
      <c r="A136" s="372">
        <f t="shared" si="11"/>
        <v>50</v>
      </c>
      <c r="B136" s="373">
        <f t="shared" si="12"/>
        <v>7</v>
      </c>
      <c r="C136" s="373">
        <f t="shared" si="13"/>
        <v>87</v>
      </c>
      <c r="D136" s="253"/>
      <c r="E136" s="107"/>
      <c r="F136" s="107"/>
      <c r="G136" s="58"/>
      <c r="H136" s="374" t="s">
        <v>95</v>
      </c>
      <c r="I136" s="375"/>
      <c r="J136" s="377">
        <f t="shared" si="14"/>
        <v>8087</v>
      </c>
      <c r="K136" s="530"/>
      <c r="L136" s="531"/>
      <c r="M136" s="532"/>
      <c r="N136" s="371">
        <f t="shared" si="10"/>
        <v>0</v>
      </c>
      <c r="O136" s="40"/>
    </row>
    <row r="137" spans="1:15" ht="13.5" customHeight="1" hidden="1">
      <c r="A137" s="372">
        <f t="shared" si="11"/>
        <v>50</v>
      </c>
      <c r="B137" s="373">
        <f t="shared" si="12"/>
        <v>7</v>
      </c>
      <c r="C137" s="373">
        <f t="shared" si="13"/>
        <v>88</v>
      </c>
      <c r="D137" s="253"/>
      <c r="E137" s="107"/>
      <c r="F137" s="107"/>
      <c r="G137" s="58"/>
      <c r="H137" s="374" t="s">
        <v>95</v>
      </c>
      <c r="I137" s="375"/>
      <c r="J137" s="377">
        <f t="shared" si="14"/>
        <v>8088</v>
      </c>
      <c r="K137" s="530"/>
      <c r="L137" s="531"/>
      <c r="M137" s="532"/>
      <c r="N137" s="371">
        <f t="shared" si="10"/>
        <v>0</v>
      </c>
      <c r="O137" s="40"/>
    </row>
    <row r="138" spans="1:15" ht="13.5" customHeight="1" hidden="1">
      <c r="A138" s="372">
        <f t="shared" si="11"/>
        <v>50</v>
      </c>
      <c r="B138" s="373">
        <f t="shared" si="12"/>
        <v>7</v>
      </c>
      <c r="C138" s="373">
        <f t="shared" si="13"/>
        <v>89</v>
      </c>
      <c r="D138" s="253"/>
      <c r="E138" s="107"/>
      <c r="F138" s="107"/>
      <c r="G138" s="58"/>
      <c r="H138" s="374" t="s">
        <v>95</v>
      </c>
      <c r="I138" s="375"/>
      <c r="J138" s="377">
        <f t="shared" si="14"/>
        <v>8089</v>
      </c>
      <c r="K138" s="530"/>
      <c r="L138" s="531"/>
      <c r="M138" s="532"/>
      <c r="N138" s="371">
        <f t="shared" si="10"/>
        <v>0</v>
      </c>
      <c r="O138" s="40"/>
    </row>
    <row r="139" spans="1:15" ht="13.5" customHeight="1" hidden="1">
      <c r="A139" s="372">
        <f t="shared" si="11"/>
        <v>50</v>
      </c>
      <c r="B139" s="373">
        <f t="shared" si="12"/>
        <v>7</v>
      </c>
      <c r="C139" s="373">
        <f t="shared" si="13"/>
        <v>90</v>
      </c>
      <c r="D139" s="253"/>
      <c r="E139" s="107"/>
      <c r="F139" s="107"/>
      <c r="G139" s="58"/>
      <c r="H139" s="374" t="s">
        <v>95</v>
      </c>
      <c r="I139" s="375"/>
      <c r="J139" s="377">
        <f t="shared" si="14"/>
        <v>8090</v>
      </c>
      <c r="K139" s="530"/>
      <c r="L139" s="531"/>
      <c r="M139" s="532"/>
      <c r="N139" s="371">
        <f t="shared" si="10"/>
        <v>0</v>
      </c>
      <c r="O139" s="40"/>
    </row>
    <row r="140" spans="1:15" ht="13.5" customHeight="1" hidden="1">
      <c r="A140" s="372">
        <f t="shared" si="11"/>
        <v>50</v>
      </c>
      <c r="B140" s="373">
        <f t="shared" si="12"/>
        <v>7</v>
      </c>
      <c r="C140" s="373">
        <f t="shared" si="13"/>
        <v>91</v>
      </c>
      <c r="D140" s="253"/>
      <c r="E140" s="107"/>
      <c r="F140" s="107"/>
      <c r="G140" s="58"/>
      <c r="H140" s="374" t="s">
        <v>95</v>
      </c>
      <c r="I140" s="375"/>
      <c r="J140" s="377">
        <f t="shared" si="14"/>
        <v>8091</v>
      </c>
      <c r="K140" s="530"/>
      <c r="L140" s="531"/>
      <c r="M140" s="532"/>
      <c r="N140" s="371">
        <f t="shared" si="10"/>
        <v>0</v>
      </c>
      <c r="O140" s="40"/>
    </row>
    <row r="141" spans="1:15" ht="13.5" customHeight="1" hidden="1">
      <c r="A141" s="372">
        <f t="shared" si="11"/>
        <v>50</v>
      </c>
      <c r="B141" s="373">
        <f t="shared" si="12"/>
        <v>7</v>
      </c>
      <c r="C141" s="373">
        <f t="shared" si="13"/>
        <v>92</v>
      </c>
      <c r="D141" s="253"/>
      <c r="E141" s="107"/>
      <c r="F141" s="107"/>
      <c r="G141" s="58"/>
      <c r="H141" s="374" t="s">
        <v>95</v>
      </c>
      <c r="I141" s="375"/>
      <c r="J141" s="377">
        <f t="shared" si="14"/>
        <v>8092</v>
      </c>
      <c r="K141" s="530"/>
      <c r="L141" s="531"/>
      <c r="M141" s="532"/>
      <c r="N141" s="371">
        <f t="shared" si="10"/>
        <v>0</v>
      </c>
      <c r="O141" s="40"/>
    </row>
    <row r="142" spans="1:15" ht="13.5" customHeight="1" hidden="1">
      <c r="A142" s="372">
        <f t="shared" si="11"/>
        <v>50</v>
      </c>
      <c r="B142" s="373">
        <f t="shared" si="12"/>
        <v>7</v>
      </c>
      <c r="C142" s="373">
        <f t="shared" si="13"/>
        <v>93</v>
      </c>
      <c r="D142" s="253"/>
      <c r="E142" s="107"/>
      <c r="F142" s="107"/>
      <c r="G142" s="58"/>
      <c r="H142" s="374" t="s">
        <v>95</v>
      </c>
      <c r="I142" s="375"/>
      <c r="J142" s="377">
        <f t="shared" si="14"/>
        <v>8093</v>
      </c>
      <c r="K142" s="530"/>
      <c r="L142" s="531"/>
      <c r="M142" s="532"/>
      <c r="N142" s="371">
        <f t="shared" si="10"/>
        <v>0</v>
      </c>
      <c r="O142" s="40"/>
    </row>
    <row r="143" spans="1:15" ht="13.5" customHeight="1" hidden="1">
      <c r="A143" s="372">
        <f t="shared" si="11"/>
        <v>50</v>
      </c>
      <c r="B143" s="373">
        <f t="shared" si="12"/>
        <v>7</v>
      </c>
      <c r="C143" s="373">
        <f t="shared" si="13"/>
        <v>94</v>
      </c>
      <c r="D143" s="253"/>
      <c r="E143" s="107"/>
      <c r="F143" s="107"/>
      <c r="G143" s="58"/>
      <c r="H143" s="374" t="s">
        <v>95</v>
      </c>
      <c r="I143" s="375"/>
      <c r="J143" s="377">
        <f t="shared" si="14"/>
        <v>8094</v>
      </c>
      <c r="K143" s="530"/>
      <c r="L143" s="531"/>
      <c r="M143" s="532"/>
      <c r="N143" s="371">
        <f t="shared" si="10"/>
        <v>0</v>
      </c>
      <c r="O143" s="40"/>
    </row>
    <row r="144" spans="1:15" ht="13.5" customHeight="1" hidden="1">
      <c r="A144" s="372">
        <f t="shared" si="11"/>
        <v>50</v>
      </c>
      <c r="B144" s="373">
        <f t="shared" si="12"/>
        <v>7</v>
      </c>
      <c r="C144" s="373">
        <f t="shared" si="13"/>
        <v>95</v>
      </c>
      <c r="D144" s="253"/>
      <c r="E144" s="107"/>
      <c r="F144" s="107"/>
      <c r="G144" s="58"/>
      <c r="H144" s="374" t="s">
        <v>95</v>
      </c>
      <c r="I144" s="375"/>
      <c r="J144" s="377">
        <f t="shared" si="14"/>
        <v>8095</v>
      </c>
      <c r="K144" s="530"/>
      <c r="L144" s="531"/>
      <c r="M144" s="532"/>
      <c r="N144" s="371">
        <f t="shared" si="10"/>
        <v>0</v>
      </c>
      <c r="O144" s="40"/>
    </row>
    <row r="145" spans="1:15" ht="13.5" customHeight="1" hidden="1">
      <c r="A145" s="372">
        <f>A134</f>
        <v>50</v>
      </c>
      <c r="B145" s="373">
        <f>B134</f>
        <v>7</v>
      </c>
      <c r="C145" s="373">
        <f t="shared" si="13"/>
        <v>96</v>
      </c>
      <c r="D145" s="253"/>
      <c r="E145" s="107"/>
      <c r="F145" s="107"/>
      <c r="G145" s="58"/>
      <c r="H145" s="374" t="s">
        <v>95</v>
      </c>
      <c r="I145" s="375"/>
      <c r="J145" s="377">
        <f t="shared" si="14"/>
        <v>8096</v>
      </c>
      <c r="K145" s="530"/>
      <c r="L145" s="531"/>
      <c r="M145" s="532"/>
      <c r="N145" s="371">
        <f t="shared" si="10"/>
        <v>0</v>
      </c>
      <c r="O145" s="40"/>
    </row>
    <row r="146" spans="1:15" ht="13.5" customHeight="1" hidden="1">
      <c r="A146" s="372">
        <f aca="true" t="shared" si="15" ref="A146:B148">A145</f>
        <v>50</v>
      </c>
      <c r="B146" s="373">
        <f t="shared" si="15"/>
        <v>7</v>
      </c>
      <c r="C146" s="373">
        <f t="shared" si="13"/>
        <v>97</v>
      </c>
      <c r="D146" s="253"/>
      <c r="E146" s="107"/>
      <c r="F146" s="107"/>
      <c r="G146" s="58"/>
      <c r="H146" s="374" t="s">
        <v>95</v>
      </c>
      <c r="I146" s="375"/>
      <c r="J146" s="377">
        <f t="shared" si="14"/>
        <v>8097</v>
      </c>
      <c r="K146" s="530"/>
      <c r="L146" s="531"/>
      <c r="M146" s="532"/>
      <c r="N146" s="371">
        <f t="shared" si="10"/>
        <v>0</v>
      </c>
      <c r="O146" s="40"/>
    </row>
    <row r="147" spans="1:15" ht="13.5" customHeight="1" hidden="1">
      <c r="A147" s="372">
        <f t="shared" si="15"/>
        <v>50</v>
      </c>
      <c r="B147" s="373">
        <f t="shared" si="15"/>
        <v>7</v>
      </c>
      <c r="C147" s="373">
        <f t="shared" si="13"/>
        <v>98</v>
      </c>
      <c r="D147" s="253"/>
      <c r="E147" s="107"/>
      <c r="F147" s="107"/>
      <c r="G147" s="58"/>
      <c r="H147" s="374" t="s">
        <v>95</v>
      </c>
      <c r="I147" s="375"/>
      <c r="J147" s="377">
        <f t="shared" si="14"/>
        <v>8098</v>
      </c>
      <c r="K147" s="530"/>
      <c r="L147" s="531"/>
      <c r="M147" s="532"/>
      <c r="N147" s="371">
        <f t="shared" si="10"/>
        <v>0</v>
      </c>
      <c r="O147" s="40"/>
    </row>
    <row r="148" spans="1:15" ht="13.5" customHeight="1" hidden="1" thickBot="1">
      <c r="A148" s="378">
        <f t="shared" si="15"/>
        <v>50</v>
      </c>
      <c r="B148" s="379">
        <f t="shared" si="15"/>
        <v>7</v>
      </c>
      <c r="C148" s="379">
        <f t="shared" si="13"/>
        <v>99</v>
      </c>
      <c r="D148" s="268"/>
      <c r="E148" s="380"/>
      <c r="F148" s="381"/>
      <c r="G148" s="74"/>
      <c r="H148" s="382" t="s">
        <v>95</v>
      </c>
      <c r="I148" s="411"/>
      <c r="J148" s="383">
        <f t="shared" si="14"/>
        <v>8099</v>
      </c>
      <c r="K148" s="533"/>
      <c r="L148" s="534"/>
      <c r="M148" s="535"/>
      <c r="N148" s="371">
        <f t="shared" si="10"/>
        <v>0</v>
      </c>
      <c r="O148" s="40"/>
    </row>
    <row r="149" spans="1:15" ht="6.75" customHeight="1">
      <c r="A149" s="133"/>
      <c r="B149" s="177"/>
      <c r="C149" s="177"/>
      <c r="D149" s="177"/>
      <c r="E149" s="129"/>
      <c r="F149" s="129"/>
      <c r="G149" s="13"/>
      <c r="H149" s="13"/>
      <c r="I149" s="412"/>
      <c r="J149" s="190"/>
      <c r="K149" s="190"/>
      <c r="L149" s="190"/>
      <c r="M149" s="190"/>
      <c r="N149" s="384"/>
      <c r="O149" s="40"/>
    </row>
    <row r="150" spans="1:14" ht="15" customHeight="1">
      <c r="A150" s="385" t="s">
        <v>96</v>
      </c>
      <c r="B150" s="386"/>
      <c r="C150" s="386"/>
      <c r="D150" s="386"/>
      <c r="E150" s="386" t="s">
        <v>97</v>
      </c>
      <c r="F150" s="387"/>
      <c r="G150" s="387"/>
      <c r="H150" s="387"/>
      <c r="I150" s="387"/>
      <c r="J150" s="387"/>
      <c r="K150" s="387"/>
      <c r="L150" s="387"/>
      <c r="M150" s="388"/>
      <c r="N150" s="61">
        <f>SUM(N69:N148)</f>
        <v>161251.098</v>
      </c>
    </row>
    <row r="151" spans="1:14" ht="15" customHeight="1">
      <c r="A151" s="389"/>
      <c r="B151" s="199"/>
      <c r="C151" s="199"/>
      <c r="D151" s="199"/>
      <c r="E151" s="199" t="s">
        <v>98</v>
      </c>
      <c r="F151" s="390"/>
      <c r="G151" s="390"/>
      <c r="H151" s="390"/>
      <c r="I151" s="390"/>
      <c r="J151" s="390"/>
      <c r="K151" s="390"/>
      <c r="L151" s="390"/>
      <c r="M151" s="391"/>
      <c r="N151" s="392">
        <f>N150/1000/'49'!T37</f>
        <v>0.9992569792589747</v>
      </c>
    </row>
    <row r="152" spans="1:14" ht="15" customHeight="1">
      <c r="A152" s="193"/>
      <c r="B152" s="393"/>
      <c r="C152" s="393"/>
      <c r="D152" s="393"/>
      <c r="E152" s="394"/>
      <c r="F152" s="394"/>
      <c r="G152" s="394"/>
      <c r="H152" s="394"/>
      <c r="I152" s="394"/>
      <c r="J152" s="394"/>
      <c r="K152" s="394"/>
      <c r="L152" s="394"/>
      <c r="M152" s="395"/>
      <c r="N152" s="392">
        <f>N150/1000/'49'!$J$37</f>
        <v>0.004925197315042002</v>
      </c>
    </row>
    <row r="153" spans="1:14" ht="15" customHeight="1">
      <c r="A153" s="199"/>
      <c r="B153" s="199"/>
      <c r="C153" s="199"/>
      <c r="D153" s="199"/>
      <c r="E153" s="390"/>
      <c r="F153" s="390"/>
      <c r="G153" s="390"/>
      <c r="H153" s="390"/>
      <c r="I153" s="390"/>
      <c r="J153" s="390"/>
      <c r="K153" s="390"/>
      <c r="L153" s="390"/>
      <c r="M153" s="390"/>
      <c r="N153" s="392"/>
    </row>
    <row r="154" spans="1:14" ht="12.7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</row>
    <row r="249" ht="12.75"/>
    <row r="250" ht="12.75"/>
    <row r="251" ht="12.75"/>
    <row r="252" ht="12.75"/>
    <row r="254" ht="12.75"/>
  </sheetData>
  <mergeCells count="289">
    <mergeCell ref="K66:M66"/>
    <mergeCell ref="K67:M67"/>
    <mergeCell ref="K62:M62"/>
    <mergeCell ref="K63:M63"/>
    <mergeCell ref="K64:M64"/>
    <mergeCell ref="K65:M65"/>
    <mergeCell ref="A9:D9"/>
    <mergeCell ref="E9:J9"/>
    <mergeCell ref="A13:D13"/>
    <mergeCell ref="A15:D15"/>
    <mergeCell ref="A54:D54"/>
    <mergeCell ref="A56:D56"/>
    <mergeCell ref="A11:D11"/>
    <mergeCell ref="J11:M11"/>
    <mergeCell ref="K17:M17"/>
    <mergeCell ref="K18:M18"/>
    <mergeCell ref="K19:M19"/>
    <mergeCell ref="K24:M24"/>
    <mergeCell ref="K31:M31"/>
    <mergeCell ref="K32:M32"/>
    <mergeCell ref="K102:M102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94:M94"/>
    <mergeCell ref="K99:M99"/>
    <mergeCell ref="K90:M90"/>
    <mergeCell ref="K91:M91"/>
    <mergeCell ref="K92:M92"/>
    <mergeCell ref="K93:M93"/>
    <mergeCell ref="K86:M86"/>
    <mergeCell ref="K87:M87"/>
    <mergeCell ref="K100:M100"/>
    <mergeCell ref="K101:M101"/>
    <mergeCell ref="K95:M95"/>
    <mergeCell ref="K96:M96"/>
    <mergeCell ref="K97:M97"/>
    <mergeCell ref="K98:M98"/>
    <mergeCell ref="K88:M88"/>
    <mergeCell ref="K89:M89"/>
    <mergeCell ref="K82:M82"/>
    <mergeCell ref="K83:M83"/>
    <mergeCell ref="K84:M84"/>
    <mergeCell ref="K85:M85"/>
    <mergeCell ref="I8:J8"/>
    <mergeCell ref="A5:E5"/>
    <mergeCell ref="K80:M80"/>
    <mergeCell ref="K81:M81"/>
    <mergeCell ref="K55:M55"/>
    <mergeCell ref="K56:M56"/>
    <mergeCell ref="K39:M39"/>
    <mergeCell ref="K40:M40"/>
    <mergeCell ref="K14:M14"/>
    <mergeCell ref="F5:J5"/>
    <mergeCell ref="K113:M113"/>
    <mergeCell ref="K114:M114"/>
    <mergeCell ref="K111:M111"/>
    <mergeCell ref="K112:M112"/>
    <mergeCell ref="K117:M117"/>
    <mergeCell ref="K118:M118"/>
    <mergeCell ref="K115:M115"/>
    <mergeCell ref="K116:M116"/>
    <mergeCell ref="K121:M121"/>
    <mergeCell ref="K122:M122"/>
    <mergeCell ref="K119:M119"/>
    <mergeCell ref="K120:M120"/>
    <mergeCell ref="K127:M127"/>
    <mergeCell ref="K128:M128"/>
    <mergeCell ref="K123:M123"/>
    <mergeCell ref="K124:M124"/>
    <mergeCell ref="K148:M148"/>
    <mergeCell ref="K146:M146"/>
    <mergeCell ref="K147:M147"/>
    <mergeCell ref="K134:M134"/>
    <mergeCell ref="K145:M145"/>
    <mergeCell ref="K135:M135"/>
    <mergeCell ref="K136:M136"/>
    <mergeCell ref="K137:M137"/>
    <mergeCell ref="K138:M138"/>
    <mergeCell ref="K139:M139"/>
    <mergeCell ref="K132:M132"/>
    <mergeCell ref="K133:M133"/>
    <mergeCell ref="K30:M30"/>
    <mergeCell ref="K34:M34"/>
    <mergeCell ref="K43:M43"/>
    <mergeCell ref="K44:M44"/>
    <mergeCell ref="K125:M125"/>
    <mergeCell ref="K126:M126"/>
    <mergeCell ref="K37:M37"/>
    <mergeCell ref="K38:M38"/>
    <mergeCell ref="K33:M33"/>
    <mergeCell ref="K20:M20"/>
    <mergeCell ref="K21:M21"/>
    <mergeCell ref="K22:M22"/>
    <mergeCell ref="K23:M23"/>
    <mergeCell ref="K28:M28"/>
    <mergeCell ref="K29:M29"/>
    <mergeCell ref="K25:M25"/>
    <mergeCell ref="K7:M7"/>
    <mergeCell ref="K9:M9"/>
    <mergeCell ref="K41:M41"/>
    <mergeCell ref="K42:M42"/>
    <mergeCell ref="K26:M26"/>
    <mergeCell ref="K27:M27"/>
    <mergeCell ref="K15:M15"/>
    <mergeCell ref="K13:M13"/>
    <mergeCell ref="K35:M35"/>
    <mergeCell ref="K36:M36"/>
    <mergeCell ref="K45:M45"/>
    <mergeCell ref="K46:M46"/>
    <mergeCell ref="E69:F70"/>
    <mergeCell ref="K69:M69"/>
    <mergeCell ref="K70:M70"/>
    <mergeCell ref="K54:M54"/>
    <mergeCell ref="K58:M58"/>
    <mergeCell ref="K59:M59"/>
    <mergeCell ref="K60:M60"/>
    <mergeCell ref="K61:M61"/>
    <mergeCell ref="A69:A70"/>
    <mergeCell ref="B69:B70"/>
    <mergeCell ref="C69:C70"/>
    <mergeCell ref="A71:A72"/>
    <mergeCell ref="B71:B72"/>
    <mergeCell ref="C71:C72"/>
    <mergeCell ref="E71:F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A101:A102"/>
    <mergeCell ref="B101:B102"/>
    <mergeCell ref="C101:C102"/>
    <mergeCell ref="E101:F102"/>
    <mergeCell ref="A103:A104"/>
    <mergeCell ref="B103:B104"/>
    <mergeCell ref="C103:C104"/>
    <mergeCell ref="E103:F104"/>
    <mergeCell ref="K108:M108"/>
    <mergeCell ref="A105:A106"/>
    <mergeCell ref="B105:B106"/>
    <mergeCell ref="C105:C106"/>
    <mergeCell ref="E105:F106"/>
    <mergeCell ref="K107:M107"/>
    <mergeCell ref="A107:A108"/>
    <mergeCell ref="B107:B108"/>
    <mergeCell ref="K103:M103"/>
    <mergeCell ref="K104:M104"/>
    <mergeCell ref="K105:M105"/>
    <mergeCell ref="K106:M106"/>
    <mergeCell ref="C109:C110"/>
    <mergeCell ref="E109:F110"/>
    <mergeCell ref="C107:C108"/>
    <mergeCell ref="E107:F108"/>
    <mergeCell ref="A109:A110"/>
    <mergeCell ref="B109:B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A125:A126"/>
    <mergeCell ref="B125:B126"/>
    <mergeCell ref="C125:C126"/>
    <mergeCell ref="E125:F126"/>
    <mergeCell ref="A127:A128"/>
    <mergeCell ref="B127:B128"/>
    <mergeCell ref="C127:C128"/>
    <mergeCell ref="E127:F128"/>
    <mergeCell ref="N77:N78"/>
    <mergeCell ref="N79:N80"/>
    <mergeCell ref="N81:N82"/>
    <mergeCell ref="N83:N84"/>
    <mergeCell ref="N69:N70"/>
    <mergeCell ref="N71:N72"/>
    <mergeCell ref="N73:N74"/>
    <mergeCell ref="N75:N76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N115:N116"/>
    <mergeCell ref="N125:N126"/>
    <mergeCell ref="N127:N128"/>
    <mergeCell ref="N117:N118"/>
    <mergeCell ref="N119:N120"/>
    <mergeCell ref="N121:N122"/>
    <mergeCell ref="N123:N124"/>
    <mergeCell ref="K144:M144"/>
    <mergeCell ref="E11:H11"/>
    <mergeCell ref="K140:M140"/>
    <mergeCell ref="K141:M141"/>
    <mergeCell ref="K142:M142"/>
    <mergeCell ref="K143:M143"/>
    <mergeCell ref="K130:M130"/>
    <mergeCell ref="K131:M131"/>
    <mergeCell ref="K109:M109"/>
    <mergeCell ref="K110:M110"/>
  </mergeCells>
  <printOptions horizontalCentered="1"/>
  <pageMargins left="1" right="0.31496062992125984" top="0.55" bottom="0.72" header="0.46" footer="0.4"/>
  <pageSetup horizontalDpi="180" verticalDpi="180" orientation="portrait" paperSize="9" scale="75" r:id="rId4"/>
  <headerFooter alignWithMargins="0">
    <oddFooter>&amp;C&amp;12 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horakova</cp:lastModifiedBy>
  <cp:lastPrinted>2004-05-05T07:24:18Z</cp:lastPrinted>
  <dcterms:created xsi:type="dcterms:W3CDTF">2004-03-25T12:35:08Z</dcterms:created>
  <dcterms:modified xsi:type="dcterms:W3CDTF">2004-05-26T12:44:12Z</dcterms:modified>
  <cp:category/>
  <cp:version/>
  <cp:contentType/>
  <cp:contentStatus/>
</cp:coreProperties>
</file>