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4"/>
  </bookViews>
  <sheets>
    <sheet name="P49" sheetId="1" r:id="rId1"/>
    <sheet name="P502" sheetId="2" r:id="rId2"/>
    <sheet name="P503" sheetId="3" r:id="rId3"/>
    <sheet name="P504" sheetId="4" r:id="rId4"/>
    <sheet name="P505" sheetId="5" r:id="rId5"/>
  </sheets>
  <externalReferences>
    <externalReference r:id="rId8"/>
  </externalReferences>
  <definedNames>
    <definedName name="_xlnm.Print_Area" localSheetId="0">'P49'!$A$1:$M$68</definedName>
    <definedName name="_xlnm.Print_Area" localSheetId="1">'P502'!$A$1:$M$151</definedName>
    <definedName name="_xlnm.Print_Area" localSheetId="2">'P503'!$A$1:$M$154</definedName>
    <definedName name="_xlnm.Print_Area" localSheetId="3">'P504'!$A$1:$M$152</definedName>
    <definedName name="_xlnm.Print_Area" localSheetId="4">'P505'!$A$1:$M$152</definedName>
  </definedNames>
  <calcPr fullCalcOnLoad="1"/>
</workbook>
</file>

<file path=xl/comments2.xml><?xml version="1.0" encoding="utf-8"?>
<comments xmlns="http://schemas.openxmlformats.org/spreadsheetml/2006/main">
  <authors>
    <author>PODHORNYK</author>
  </authors>
  <commentList>
    <comment ref="N150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51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52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</commentList>
</comments>
</file>

<file path=xl/comments3.xml><?xml version="1.0" encoding="utf-8"?>
<comments xmlns="http://schemas.openxmlformats.org/spreadsheetml/2006/main">
  <authors>
    <author>PODHORNYK</author>
  </authors>
  <commentList>
    <comment ref="N152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53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54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</commentList>
</comments>
</file>

<file path=xl/comments4.xml><?xml version="1.0" encoding="utf-8"?>
<comments xmlns="http://schemas.openxmlformats.org/spreadsheetml/2006/main">
  <authors>
    <author>PODHORNYK</author>
  </authors>
  <commentList>
    <comment ref="N150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51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52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</commentList>
</comments>
</file>

<file path=xl/comments5.xml><?xml version="1.0" encoding="utf-8"?>
<comments xmlns="http://schemas.openxmlformats.org/spreadsheetml/2006/main">
  <authors>
    <author>PODHORNYK</author>
  </authors>
  <commentList>
    <comment ref="N150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51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  <comment ref="N152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</commentList>
</comments>
</file>

<file path=xl/sharedStrings.xml><?xml version="1.0" encoding="utf-8"?>
<sst xmlns="http://schemas.openxmlformats.org/spreadsheetml/2006/main" count="477" uniqueCount="111">
  <si>
    <t>ISPROFIN</t>
  </si>
  <si>
    <t>Schválené parametry programu</t>
  </si>
  <si>
    <t>P49</t>
  </si>
  <si>
    <t xml:space="preserve"> Program vedený v ISPROFIN pod evidenčním číslem :</t>
  </si>
  <si>
    <t xml:space="preserve"> Název programu :</t>
  </si>
  <si>
    <t xml:space="preserve">  Kód priority  :</t>
  </si>
  <si>
    <t xml:space="preserve"> Správce :</t>
  </si>
  <si>
    <t xml:space="preserve">  IČO :</t>
  </si>
  <si>
    <t xml:space="preserve">  TERMÍNY PŘÍPRAVY A REALIZACE PROGRAMU (měsíc a rok) :</t>
  </si>
  <si>
    <t>Č.řádku</t>
  </si>
  <si>
    <t xml:space="preserve"> Název etapy</t>
  </si>
  <si>
    <t>závaznost *)</t>
  </si>
  <si>
    <t>dokončení</t>
  </si>
  <si>
    <t xml:space="preserve"> Vypracování dokumentace programu </t>
  </si>
  <si>
    <t xml:space="preserve"> Projednání dokumentace programu s ministerstvem financí</t>
  </si>
  <si>
    <t xml:space="preserve"> Projednání dokumentace programu ve vládě</t>
  </si>
  <si>
    <t xml:space="preserve"> Realizace programu </t>
  </si>
  <si>
    <t>MAX</t>
  </si>
  <si>
    <t xml:space="preserve"> Vypracování návrhu zprávy o realizaci programu </t>
  </si>
  <si>
    <t xml:space="preserve"> Projednání návrhu zprávy o realizaci programu s ministerstvem financí</t>
  </si>
  <si>
    <t xml:space="preserve"> Projednání návrhu zprávy o realizaci programu ve vládě</t>
  </si>
  <si>
    <t xml:space="preserve"> UKAZATELE FINANCOVÁNÍ PROGRAMU (v mil.Kč)</t>
  </si>
  <si>
    <t>Kontrola souhrnných údajů programu v členění podle jednotlivých podprogramů - netiskne se !</t>
  </si>
  <si>
    <t>Číslo řádku</t>
  </si>
  <si>
    <t xml:space="preserve">  Název ukazatele </t>
  </si>
  <si>
    <t>závaznost ukazatele</t>
  </si>
  <si>
    <t>hodnota ukazatele</t>
  </si>
  <si>
    <t>PP 1</t>
  </si>
  <si>
    <t>PP 2</t>
  </si>
  <si>
    <t>PP 3</t>
  </si>
  <si>
    <t>PP 4</t>
  </si>
  <si>
    <t>PP5</t>
  </si>
  <si>
    <t>PP 7</t>
  </si>
  <si>
    <t>PP 8</t>
  </si>
  <si>
    <t>PP 9</t>
  </si>
  <si>
    <t>PP A</t>
  </si>
  <si>
    <t>PP B</t>
  </si>
  <si>
    <t>PP C</t>
  </si>
  <si>
    <t>PP D</t>
  </si>
  <si>
    <t>PP E</t>
  </si>
  <si>
    <t>PP F</t>
  </si>
  <si>
    <t>PP G</t>
  </si>
  <si>
    <t>PP H</t>
  </si>
  <si>
    <t xml:space="preserve">PP I </t>
  </si>
  <si>
    <t>PP J</t>
  </si>
  <si>
    <t>PP K</t>
  </si>
  <si>
    <t>Rozdíly</t>
  </si>
  <si>
    <t>MIN</t>
  </si>
  <si>
    <t xml:space="preserve"> Výdaje státního rozpočtu celkem (ř.4940+4950)</t>
  </si>
  <si>
    <t xml:space="preserve"> Rozpočet kapitoly správce programu</t>
  </si>
  <si>
    <t xml:space="preserve"> Rozpočet kapitoly Operace státních finančních aktiv</t>
  </si>
  <si>
    <t xml:space="preserve"> Rozpočet kapitoly Státní dluh </t>
  </si>
  <si>
    <t xml:space="preserve"> Rozpočet kapitoly VPS (úhrada nákladů úvěrů přijatých ČMZRB)</t>
  </si>
  <si>
    <t xml:space="preserve"> Jiné zdroje na krytí výdajů státního rozpočtu v ř.4939 (st. dluhopisy) </t>
  </si>
  <si>
    <t xml:space="preserve"> Zdroje řízené Ministerstvem financí (součet ř. 4941 až 4949)</t>
  </si>
  <si>
    <t xml:space="preserve">  Pozn.:</t>
  </si>
  <si>
    <t xml:space="preserve">*) Závaznost ukazatele vyjádřená jako MAX = maximální hodnota, nebo MIN = minimální hodnota, nebo tolerančním </t>
  </si>
  <si>
    <r>
      <t xml:space="preserve">   polem ve tvaru TP(x; y) při čemž </t>
    </r>
    <r>
      <rPr>
        <b/>
        <sz val="9"/>
        <rFont val="Arial CE"/>
        <family val="2"/>
      </rPr>
      <t xml:space="preserve"> x</t>
    </r>
    <r>
      <rPr>
        <sz val="9"/>
        <rFont val="Arial CE"/>
        <family val="2"/>
      </rPr>
      <t xml:space="preserve"> = spodní hranice v % hodnoty uvedené ve sl.CR ,  </t>
    </r>
    <r>
      <rPr>
        <b/>
        <sz val="9"/>
        <rFont val="Arial CE"/>
        <family val="2"/>
      </rPr>
      <t xml:space="preserve">y </t>
    </r>
    <r>
      <rPr>
        <sz val="9"/>
        <rFont val="Arial CE"/>
        <family val="2"/>
      </rPr>
      <t xml:space="preserve">= horní hranice v % hodnoty </t>
    </r>
  </si>
  <si>
    <t xml:space="preserve">   uvedené v ve sl. "CR", resp.ve sl. "V období realizace programu". Pokud je uvedeno "x" nebo "y" pak není příslušná</t>
  </si>
  <si>
    <t xml:space="preserve">   hranice tolerančního pole stanovena.</t>
  </si>
  <si>
    <t>P</t>
  </si>
  <si>
    <t xml:space="preserve"> Podprogram :</t>
  </si>
  <si>
    <t xml:space="preserve"> TECHNICKO-EKONOMICKÉ PARAMETRY STAVU VYBAVENÍ MAJETKEM :</t>
  </si>
  <si>
    <t>Číslo</t>
  </si>
  <si>
    <t>Měrná</t>
  </si>
  <si>
    <t>Výchozí</t>
  </si>
  <si>
    <t>Cílový</t>
  </si>
  <si>
    <t>Závaznost</t>
  </si>
  <si>
    <t xml:space="preserve">Změna </t>
  </si>
  <si>
    <t xml:space="preserve"> Název parametru</t>
  </si>
  <si>
    <t>rok (VR)</t>
  </si>
  <si>
    <t>rok (CR)</t>
  </si>
  <si>
    <t>ukazatele</t>
  </si>
  <si>
    <t>stavu</t>
  </si>
  <si>
    <t>řádku</t>
  </si>
  <si>
    <t>jednotka</t>
  </si>
  <si>
    <t>v CR *)</t>
  </si>
  <si>
    <t>netiskne se !</t>
  </si>
  <si>
    <t xml:space="preserve"> Poznámky:</t>
  </si>
  <si>
    <t xml:space="preserve"> TECHNICKO-EKONOMICKÉ PARAMETRY POŘÍZENÍ A PROVOZOVÁNÍ MAJETKU (v cenách VR)  :</t>
  </si>
  <si>
    <t xml:space="preserve">Parametry </t>
  </si>
  <si>
    <t>Povinně se</t>
  </si>
  <si>
    <t>Kontrolní</t>
  </si>
  <si>
    <t xml:space="preserve">stanovené </t>
  </si>
  <si>
    <t>uvádí v ř.</t>
  </si>
  <si>
    <t>propočet</t>
  </si>
  <si>
    <t>M F</t>
  </si>
  <si>
    <t>RA 80 **)</t>
  </si>
  <si>
    <t xml:space="preserve"> Podíl dotací ze stát.rozpočtu poskytnutých z rozpočtu kapitoly</t>
  </si>
  <si>
    <t>%</t>
  </si>
  <si>
    <t>TP(10;10)</t>
  </si>
  <si>
    <t xml:space="preserve"> Podíl dotací poskytnutých ze SFDI</t>
  </si>
  <si>
    <t xml:space="preserve"> Dopravní intenzita na D 47 v roce 2009</t>
  </si>
  <si>
    <t>vozidel/den</t>
  </si>
  <si>
    <t xml:space="preserve"> Vnitřní výnosové procento celé dálnice  (EIRR)</t>
  </si>
  <si>
    <t xml:space="preserve"> Vnitřní výnosové procento silnice I/57 (EIRR)</t>
  </si>
  <si>
    <t>tis.Kč/rok</t>
  </si>
  <si>
    <t xml:space="preserve">  Poznámky : </t>
  </si>
  <si>
    <t xml:space="preserve">  **) číslo řádku formuláře RA 80 (8011 až 8099) a v tomto řádku se používá povinně při pořizování dat ISPROFIN u </t>
  </si>
  <si>
    <t xml:space="preserve">      jednotlivých akcí (projektů)</t>
  </si>
  <si>
    <t xml:space="preserve"> Vnitřní výnosové procento celé dálnice (EIRR)</t>
  </si>
  <si>
    <t xml:space="preserve"> Vnitřní výnosové procento silnice I/11 (EIRR)</t>
  </si>
  <si>
    <t xml:space="preserve"> Vnitřní výnosové procento silnice I/47 (EIRR)</t>
  </si>
  <si>
    <t xml:space="preserve"> Vnitřní výnosové procento silnice I/67 (EIRR)</t>
  </si>
  <si>
    <t>Příloha</t>
  </si>
  <si>
    <t>k usnesení vlády</t>
  </si>
  <si>
    <t>ze dne</t>
  </si>
  <si>
    <t>č.</t>
  </si>
  <si>
    <t>ze dne 20. července 2005 č.</t>
  </si>
  <si>
    <t>P ř í l oh a</t>
  </si>
  <si>
    <t xml:space="preserve">k usnesení vlády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</si>
</sst>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 ##\ ###"/>
    <numFmt numFmtId="165" formatCode="General_)"/>
    <numFmt numFmtId="166" formatCode="###,###,###"/>
    <numFmt numFmtId="167" formatCode="##\ ###\ ###"/>
    <numFmt numFmtId="168" formatCode="#,##0.0"/>
    <numFmt numFmtId="169" formatCode="0.000"/>
    <numFmt numFmtId="170" formatCode="0.0%"/>
  </numFmts>
  <fonts count="39">
    <font>
      <sz val="10"/>
      <name val="Arial"/>
      <family val="0"/>
    </font>
    <font>
      <sz val="10"/>
      <name val="Arial CE"/>
      <family val="2"/>
    </font>
    <font>
      <b/>
      <sz val="12"/>
      <name val="Arial CE"/>
      <family val="2"/>
    </font>
    <font>
      <sz val="14"/>
      <color indexed="8"/>
      <name val="Arial CE"/>
      <family val="2"/>
    </font>
    <font>
      <sz val="12"/>
      <color indexed="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0"/>
      <color indexed="8"/>
      <name val="Arial CE"/>
      <family val="0"/>
    </font>
    <font>
      <sz val="14"/>
      <name val="Arial CE"/>
      <family val="2"/>
    </font>
    <font>
      <sz val="8"/>
      <color indexed="8"/>
      <name val="Arial CE"/>
      <family val="2"/>
    </font>
    <font>
      <sz val="12"/>
      <name val="Courier"/>
      <family val="0"/>
    </font>
    <font>
      <sz val="8"/>
      <name val="Arial CE"/>
      <family val="2"/>
    </font>
    <font>
      <b/>
      <sz val="10"/>
      <color indexed="8"/>
      <name val="Arial CE"/>
      <family val="0"/>
    </font>
    <font>
      <b/>
      <sz val="12"/>
      <color indexed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0"/>
      <color indexed="20"/>
      <name val="Arial CE"/>
      <family val="2"/>
    </font>
    <font>
      <sz val="10"/>
      <color indexed="61"/>
      <name val="Arial CE"/>
      <family val="2"/>
    </font>
    <font>
      <sz val="10"/>
      <color indexed="12"/>
      <name val="Arial CE"/>
      <family val="2"/>
    </font>
    <font>
      <b/>
      <sz val="10"/>
      <color indexed="16"/>
      <name val="Arial CE"/>
      <family val="2"/>
    </font>
    <font>
      <sz val="10"/>
      <color indexed="16"/>
      <name val="Arial CE"/>
      <family val="2"/>
    </font>
    <font>
      <b/>
      <sz val="11"/>
      <color indexed="8"/>
      <name val="Arial"/>
      <family val="2"/>
    </font>
    <font>
      <b/>
      <sz val="11"/>
      <color indexed="8"/>
      <name val="Arial CE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8"/>
      <name val="Arial"/>
      <family val="0"/>
    </font>
    <font>
      <b/>
      <sz val="14"/>
      <color indexed="8"/>
      <name val="Arial CE"/>
      <family val="2"/>
    </font>
    <font>
      <b/>
      <sz val="10"/>
      <color indexed="12"/>
      <name val="Arial CE"/>
      <family val="2"/>
    </font>
    <font>
      <sz val="9"/>
      <color indexed="12"/>
      <name val="Arial CE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3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double"/>
      <right style="double"/>
      <top style="double"/>
      <bottom style="hair"/>
    </border>
    <border>
      <left style="hair"/>
      <right style="thin"/>
      <top style="hair"/>
      <bottom style="hair"/>
    </border>
    <border>
      <left style="double"/>
      <right style="double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double"/>
      <right style="double"/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hair"/>
    </border>
    <border>
      <left style="double"/>
      <right style="double"/>
      <top>
        <color indexed="63"/>
      </top>
      <bottom style="double"/>
    </border>
    <border>
      <left style="thin"/>
      <right style="hair"/>
      <top style="hair"/>
      <bottom style="hair"/>
    </border>
    <border>
      <left style="double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double"/>
      <top style="double"/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165" fontId="10" fillId="0" borderId="0">
      <alignment/>
      <protection/>
    </xf>
    <xf numFmtId="165" fontId="10" fillId="0" borderId="0">
      <alignment/>
      <protection/>
    </xf>
    <xf numFmtId="165" fontId="1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22">
    <xf numFmtId="0" fontId="0" fillId="0" borderId="0" xfId="0" applyAlignment="1">
      <alignment/>
    </xf>
    <xf numFmtId="0" fontId="3" fillId="0" borderId="1" xfId="20" applyFont="1" applyFill="1" applyBorder="1" applyAlignment="1" applyProtection="1">
      <alignment horizontal="centerContinuous" vertical="center"/>
      <protection hidden="1"/>
    </xf>
    <xf numFmtId="0" fontId="2" fillId="0" borderId="1" xfId="20" applyFont="1" applyBorder="1" applyAlignment="1" applyProtection="1">
      <alignment horizontal="centerContinuous" vertical="center"/>
      <protection hidden="1"/>
    </xf>
    <xf numFmtId="0" fontId="4" fillId="0" borderId="1" xfId="20" applyFont="1" applyFill="1" applyBorder="1" applyAlignment="1" applyProtection="1">
      <alignment horizontal="centerContinuous" vertical="center"/>
      <protection hidden="1"/>
    </xf>
    <xf numFmtId="0" fontId="1" fillId="0" borderId="1" xfId="20" applyBorder="1" applyAlignment="1" applyProtection="1">
      <alignment horizontal="centerContinuous" vertical="center"/>
      <protection hidden="1"/>
    </xf>
    <xf numFmtId="0" fontId="2" fillId="0" borderId="1" xfId="20" applyFont="1" applyBorder="1" applyAlignment="1" applyProtection="1">
      <alignment horizontal="centerContinuous" vertical="center"/>
      <protection hidden="1"/>
    </xf>
    <xf numFmtId="0" fontId="5" fillId="0" borderId="1" xfId="20" applyFont="1" applyBorder="1" applyAlignment="1" applyProtection="1">
      <alignment horizontal="centerContinuous" vertical="center"/>
      <protection hidden="1"/>
    </xf>
    <xf numFmtId="0" fontId="2" fillId="0" borderId="2" xfId="20" applyFont="1" applyBorder="1" applyAlignment="1" applyProtection="1">
      <alignment horizontal="centerContinuous" vertical="center"/>
      <protection hidden="1"/>
    </xf>
    <xf numFmtId="0" fontId="6" fillId="0" borderId="1" xfId="20" applyFont="1" applyBorder="1" applyAlignment="1" applyProtection="1">
      <alignment horizontal="centerContinuous" vertical="center"/>
      <protection hidden="1"/>
    </xf>
    <xf numFmtId="0" fontId="6" fillId="0" borderId="3" xfId="20" applyFont="1" applyBorder="1" applyAlignment="1" applyProtection="1">
      <alignment horizontal="centerContinuous" vertical="center"/>
      <protection hidden="1"/>
    </xf>
    <xf numFmtId="0" fontId="1" fillId="0" borderId="4" xfId="20" applyBorder="1" applyAlignment="1" applyProtection="1">
      <alignment horizontal="centerContinuous"/>
      <protection hidden="1"/>
    </xf>
    <xf numFmtId="0" fontId="1" fillId="0" borderId="0" xfId="20" applyProtection="1">
      <alignment/>
      <protection/>
    </xf>
    <xf numFmtId="0" fontId="7" fillId="2" borderId="0" xfId="20" applyFont="1" applyFill="1" applyBorder="1" applyAlignment="1" applyProtection="1">
      <alignment/>
      <protection hidden="1"/>
    </xf>
    <xf numFmtId="0" fontId="1" fillId="2" borderId="0" xfId="20" applyFont="1" applyFill="1" applyBorder="1" applyProtection="1">
      <alignment/>
      <protection hidden="1"/>
    </xf>
    <xf numFmtId="0" fontId="1" fillId="0" borderId="5" xfId="20" applyBorder="1" applyAlignment="1" applyProtection="1">
      <alignment/>
      <protection hidden="1"/>
    </xf>
    <xf numFmtId="0" fontId="2" fillId="0" borderId="5" xfId="20" applyFont="1" applyBorder="1" applyAlignment="1" applyProtection="1">
      <alignment horizontal="centerContinuous"/>
      <protection hidden="1"/>
    </xf>
    <xf numFmtId="0" fontId="8" fillId="0" borderId="5" xfId="20" applyFont="1" applyBorder="1" applyAlignment="1" applyProtection="1">
      <alignment horizontal="centerContinuous"/>
      <protection hidden="1"/>
    </xf>
    <xf numFmtId="0" fontId="1" fillId="0" borderId="5" xfId="20" applyBorder="1" applyAlignment="1" applyProtection="1">
      <alignment horizontal="centerContinuous"/>
      <protection hidden="1"/>
    </xf>
    <xf numFmtId="0" fontId="9" fillId="2" borderId="6" xfId="20" applyFont="1" applyFill="1" applyBorder="1" applyAlignment="1" applyProtection="1">
      <alignment/>
      <protection hidden="1"/>
    </xf>
    <xf numFmtId="0" fontId="7" fillId="2" borderId="7" xfId="20" applyFont="1" applyFill="1" applyBorder="1" applyProtection="1">
      <alignment/>
      <protection hidden="1"/>
    </xf>
    <xf numFmtId="0" fontId="1" fillId="2" borderId="7" xfId="20" applyFill="1" applyBorder="1" applyProtection="1">
      <alignment/>
      <protection hidden="1"/>
    </xf>
    <xf numFmtId="0" fontId="9" fillId="2" borderId="8" xfId="20" applyFont="1" applyFill="1" applyBorder="1" applyAlignment="1" applyProtection="1">
      <alignment/>
      <protection hidden="1"/>
    </xf>
    <xf numFmtId="0" fontId="1" fillId="2" borderId="0" xfId="20" applyFill="1" applyBorder="1" applyProtection="1">
      <alignment/>
      <protection hidden="1"/>
    </xf>
    <xf numFmtId="0" fontId="11" fillId="2" borderId="9" xfId="20" applyFont="1" applyFill="1" applyBorder="1" applyProtection="1">
      <alignment/>
      <protection hidden="1"/>
    </xf>
    <xf numFmtId="0" fontId="1" fillId="2" borderId="8" xfId="20" applyFill="1" applyBorder="1" applyProtection="1">
      <alignment/>
      <protection hidden="1"/>
    </xf>
    <xf numFmtId="0" fontId="7" fillId="2" borderId="0" xfId="20" applyFont="1" applyFill="1" applyBorder="1" applyProtection="1">
      <alignment/>
      <protection hidden="1"/>
    </xf>
    <xf numFmtId="0" fontId="12" fillId="2" borderId="10" xfId="20" applyFont="1" applyFill="1" applyBorder="1" applyProtection="1">
      <alignment/>
      <protection hidden="1"/>
    </xf>
    <xf numFmtId="0" fontId="12" fillId="2" borderId="11" xfId="20" applyFont="1" applyFill="1" applyBorder="1" applyProtection="1">
      <alignment/>
      <protection hidden="1"/>
    </xf>
    <xf numFmtId="0" fontId="9" fillId="2" borderId="12" xfId="20" applyFont="1" applyFill="1" applyBorder="1" applyAlignment="1" applyProtection="1">
      <alignment vertical="center"/>
      <protection hidden="1"/>
    </xf>
    <xf numFmtId="0" fontId="9" fillId="2" borderId="13" xfId="20" applyFont="1" applyFill="1" applyBorder="1" applyAlignment="1" applyProtection="1">
      <alignment horizontal="center" vertical="center"/>
      <protection hidden="1"/>
    </xf>
    <xf numFmtId="0" fontId="7" fillId="2" borderId="0" xfId="20" applyFont="1" applyFill="1" applyBorder="1" applyAlignment="1" applyProtection="1">
      <alignment/>
      <protection hidden="1"/>
    </xf>
    <xf numFmtId="0" fontId="9" fillId="2" borderId="14" xfId="20" applyFont="1" applyFill="1" applyBorder="1" applyAlignment="1" applyProtection="1">
      <alignment horizontal="center"/>
      <protection hidden="1"/>
    </xf>
    <xf numFmtId="0" fontId="15" fillId="2" borderId="15" xfId="20" applyFont="1" applyFill="1" applyBorder="1" applyProtection="1">
      <alignment/>
      <protection hidden="1"/>
    </xf>
    <xf numFmtId="0" fontId="1" fillId="2" borderId="15" xfId="20" applyFont="1" applyFill="1" applyBorder="1" applyProtection="1">
      <alignment/>
      <protection hidden="1"/>
    </xf>
    <xf numFmtId="0" fontId="16" fillId="2" borderId="14" xfId="20" applyFont="1" applyFill="1" applyBorder="1" applyAlignment="1" applyProtection="1">
      <alignment horizontal="centerContinuous"/>
      <protection hidden="1"/>
    </xf>
    <xf numFmtId="0" fontId="16" fillId="2" borderId="15" xfId="20" applyFont="1" applyFill="1" applyBorder="1" applyAlignment="1" applyProtection="1">
      <alignment horizontal="centerContinuous"/>
      <protection hidden="1"/>
    </xf>
    <xf numFmtId="0" fontId="16" fillId="2" borderId="9" xfId="20" applyFont="1" applyFill="1" applyBorder="1" applyAlignment="1" applyProtection="1">
      <alignment horizontal="centerContinuous"/>
      <protection hidden="1"/>
    </xf>
    <xf numFmtId="0" fontId="12" fillId="2" borderId="16" xfId="20" applyFont="1" applyFill="1" applyBorder="1" applyAlignment="1" applyProtection="1">
      <alignment horizontal="center"/>
      <protection hidden="1"/>
    </xf>
    <xf numFmtId="0" fontId="16" fillId="2" borderId="17" xfId="20" applyFont="1" applyFill="1" applyBorder="1" applyAlignment="1" applyProtection="1">
      <alignment/>
      <protection hidden="1"/>
    </xf>
    <xf numFmtId="0" fontId="9" fillId="2" borderId="18" xfId="20" applyFont="1" applyFill="1" applyBorder="1" applyAlignment="1" applyProtection="1">
      <alignment/>
      <protection hidden="1"/>
    </xf>
    <xf numFmtId="0" fontId="1" fillId="0" borderId="0" xfId="20" applyAlignment="1" applyProtection="1">
      <alignment horizontal="center"/>
      <protection/>
    </xf>
    <xf numFmtId="0" fontId="12" fillId="2" borderId="17" xfId="20" applyFont="1" applyFill="1" applyBorder="1" applyAlignment="1" applyProtection="1">
      <alignment horizontal="center"/>
      <protection hidden="1"/>
    </xf>
    <xf numFmtId="0" fontId="17" fillId="2" borderId="17" xfId="20" applyFont="1" applyFill="1" applyBorder="1" applyAlignment="1" applyProtection="1">
      <alignment horizontal="center"/>
      <protection hidden="1"/>
    </xf>
    <xf numFmtId="0" fontId="18" fillId="2" borderId="17" xfId="20" applyFont="1" applyFill="1" applyBorder="1" applyAlignment="1" applyProtection="1">
      <alignment horizontal="center"/>
      <protection hidden="1"/>
    </xf>
    <xf numFmtId="0" fontId="18" fillId="2" borderId="19" xfId="20" applyFont="1" applyFill="1" applyBorder="1" applyAlignment="1" applyProtection="1">
      <alignment horizontal="center"/>
      <protection hidden="1"/>
    </xf>
    <xf numFmtId="0" fontId="16" fillId="2" borderId="19" xfId="20" applyFont="1" applyFill="1" applyBorder="1" applyAlignment="1" applyProtection="1">
      <alignment/>
      <protection hidden="1"/>
    </xf>
    <xf numFmtId="0" fontId="9" fillId="2" borderId="10" xfId="20" applyFont="1" applyFill="1" applyBorder="1" applyAlignment="1" applyProtection="1">
      <alignment/>
      <protection hidden="1"/>
    </xf>
    <xf numFmtId="0" fontId="7" fillId="2" borderId="10" xfId="20" applyFont="1" applyFill="1" applyBorder="1" applyAlignment="1" applyProtection="1">
      <alignment/>
      <protection hidden="1"/>
    </xf>
    <xf numFmtId="0" fontId="1" fillId="2" borderId="10" xfId="20" applyFont="1" applyFill="1" applyBorder="1" applyProtection="1">
      <alignment/>
      <protection hidden="1"/>
    </xf>
    <xf numFmtId="0" fontId="1" fillId="2" borderId="10" xfId="20" applyFill="1" applyBorder="1" applyProtection="1">
      <alignment/>
      <protection hidden="1"/>
    </xf>
    <xf numFmtId="0" fontId="7" fillId="2" borderId="20" xfId="20" applyFont="1" applyFill="1" applyBorder="1" applyAlignment="1" applyProtection="1">
      <alignment horizontal="center" vertical="justify"/>
      <protection hidden="1"/>
    </xf>
    <xf numFmtId="0" fontId="1" fillId="2" borderId="15" xfId="20" applyFont="1" applyFill="1" applyBorder="1" applyAlignment="1" applyProtection="1">
      <alignment horizontal="left" vertical="center" indent="1"/>
      <protection hidden="1"/>
    </xf>
    <xf numFmtId="0" fontId="1" fillId="2" borderId="9" xfId="20" applyFont="1" applyFill="1" applyBorder="1" applyProtection="1">
      <alignment/>
      <protection hidden="1"/>
    </xf>
    <xf numFmtId="0" fontId="14" fillId="0" borderId="21" xfId="20" applyFont="1" applyBorder="1" applyAlignment="1" applyProtection="1">
      <alignment horizontal="center"/>
      <protection/>
    </xf>
    <xf numFmtId="0" fontId="14" fillId="0" borderId="22" xfId="20" applyFont="1" applyBorder="1" applyAlignment="1" applyProtection="1">
      <alignment horizontal="center"/>
      <protection/>
    </xf>
    <xf numFmtId="0" fontId="14" fillId="0" borderId="23" xfId="20" applyFont="1" applyBorder="1" applyAlignment="1" applyProtection="1">
      <alignment horizontal="center"/>
      <protection/>
    </xf>
    <xf numFmtId="0" fontId="19" fillId="0" borderId="22" xfId="20" applyFont="1" applyBorder="1" applyAlignment="1" applyProtection="1">
      <alignment horizontal="center"/>
      <protection/>
    </xf>
    <xf numFmtId="0" fontId="12" fillId="2" borderId="24" xfId="20" applyFont="1" applyFill="1" applyBorder="1" applyAlignment="1" applyProtection="1">
      <alignment horizontal="center"/>
      <protection hidden="1"/>
    </xf>
    <xf numFmtId="0" fontId="1" fillId="2" borderId="18" xfId="20" applyFont="1" applyFill="1" applyBorder="1" applyProtection="1">
      <alignment/>
      <protection hidden="1"/>
    </xf>
    <xf numFmtId="3" fontId="1" fillId="0" borderId="21" xfId="20" applyNumberFormat="1" applyFont="1" applyFill="1" applyBorder="1" applyAlignment="1" applyProtection="1">
      <alignment horizontal="right" shrinkToFit="1"/>
      <protection/>
    </xf>
    <xf numFmtId="3" fontId="1" fillId="0" borderId="22" xfId="20" applyNumberFormat="1" applyFill="1" applyBorder="1" applyAlignment="1" applyProtection="1">
      <alignment horizontal="right" shrinkToFit="1"/>
      <protection/>
    </xf>
    <xf numFmtId="166" fontId="1" fillId="0" borderId="22" xfId="20" applyNumberFormat="1" applyBorder="1" applyProtection="1">
      <alignment/>
      <protection/>
    </xf>
    <xf numFmtId="166" fontId="1" fillId="0" borderId="23" xfId="20" applyNumberFormat="1" applyBorder="1" applyProtection="1">
      <alignment/>
      <protection/>
    </xf>
    <xf numFmtId="166" fontId="20" fillId="0" borderId="22" xfId="20" applyNumberFormat="1" applyFont="1" applyBorder="1" applyProtection="1">
      <alignment/>
      <protection/>
    </xf>
    <xf numFmtId="0" fontId="12" fillId="2" borderId="25" xfId="20" applyFont="1" applyFill="1" applyBorder="1" applyAlignment="1" applyProtection="1">
      <alignment horizontal="center"/>
      <protection hidden="1"/>
    </xf>
    <xf numFmtId="166" fontId="1" fillId="0" borderId="21" xfId="20" applyNumberFormat="1" applyBorder="1" applyProtection="1">
      <alignment/>
      <protection/>
    </xf>
    <xf numFmtId="3" fontId="1" fillId="0" borderId="22" xfId="20" applyNumberFormat="1" applyBorder="1" applyAlignment="1" applyProtection="1">
      <alignment horizontal="center" shrinkToFit="1"/>
      <protection/>
    </xf>
    <xf numFmtId="3" fontId="1" fillId="0" borderId="22" xfId="20" applyNumberFormat="1" applyBorder="1" applyAlignment="1" applyProtection="1">
      <alignment shrinkToFit="1"/>
      <protection/>
    </xf>
    <xf numFmtId="166" fontId="1" fillId="0" borderId="21" xfId="20" applyNumberFormat="1" applyFont="1" applyBorder="1" applyProtection="1">
      <alignment/>
      <protection/>
    </xf>
    <xf numFmtId="3" fontId="1" fillId="0" borderId="22" xfId="20" applyNumberFormat="1" applyFont="1" applyBorder="1" applyAlignment="1" applyProtection="1">
      <alignment horizontal="right" shrinkToFit="1"/>
      <protection/>
    </xf>
    <xf numFmtId="166" fontId="1" fillId="0" borderId="22" xfId="20" applyNumberFormat="1" applyFont="1" applyBorder="1" applyProtection="1">
      <alignment/>
      <protection/>
    </xf>
    <xf numFmtId="166" fontId="1" fillId="0" borderId="23" xfId="20" applyNumberFormat="1" applyFont="1" applyBorder="1" applyProtection="1">
      <alignment/>
      <protection/>
    </xf>
    <xf numFmtId="3" fontId="1" fillId="0" borderId="21" xfId="20" applyNumberFormat="1" applyBorder="1" applyAlignment="1" applyProtection="1">
      <alignment horizontal="right" shrinkToFit="1"/>
      <protection/>
    </xf>
    <xf numFmtId="3" fontId="19" fillId="0" borderId="22" xfId="20" applyNumberFormat="1" applyFont="1" applyBorder="1" applyAlignment="1" applyProtection="1">
      <alignment shrinkToFit="1"/>
      <protection/>
    </xf>
    <xf numFmtId="0" fontId="12" fillId="2" borderId="26" xfId="20" applyFont="1" applyFill="1" applyBorder="1" applyAlignment="1" applyProtection="1">
      <alignment horizontal="center"/>
      <protection hidden="1"/>
    </xf>
    <xf numFmtId="0" fontId="1" fillId="2" borderId="27" xfId="20" applyFont="1" applyFill="1" applyBorder="1" applyProtection="1">
      <alignment/>
      <protection hidden="1"/>
    </xf>
    <xf numFmtId="3" fontId="1" fillId="0" borderId="21" xfId="20" applyNumberFormat="1" applyFill="1" applyBorder="1" applyAlignment="1" applyProtection="1">
      <alignment shrinkToFit="1"/>
      <protection/>
    </xf>
    <xf numFmtId="3" fontId="1" fillId="0" borderId="22" xfId="20" applyNumberFormat="1" applyFill="1" applyBorder="1" applyAlignment="1" applyProtection="1">
      <alignment horizontal="center" shrinkToFit="1"/>
      <protection/>
    </xf>
    <xf numFmtId="3" fontId="1" fillId="0" borderId="22" xfId="20" applyNumberFormat="1" applyFill="1" applyBorder="1" applyAlignment="1" applyProtection="1">
      <alignment shrinkToFit="1"/>
      <protection/>
    </xf>
    <xf numFmtId="3" fontId="1" fillId="3" borderId="22" xfId="20" applyNumberFormat="1" applyFill="1" applyBorder="1" applyAlignment="1" applyProtection="1">
      <alignment shrinkToFit="1"/>
      <protection/>
    </xf>
    <xf numFmtId="166" fontId="14" fillId="4" borderId="21" xfId="20" applyNumberFormat="1" applyFont="1" applyFill="1" applyBorder="1" applyProtection="1">
      <alignment/>
      <protection/>
    </xf>
    <xf numFmtId="3" fontId="14" fillId="4" borderId="21" xfId="20" applyNumberFormat="1" applyFont="1" applyFill="1" applyBorder="1" applyAlignment="1" applyProtection="1">
      <alignment shrinkToFit="1"/>
      <protection/>
    </xf>
    <xf numFmtId="166" fontId="14" fillId="4" borderId="21" xfId="20" applyNumberFormat="1" applyFont="1" applyFill="1" applyBorder="1" applyAlignment="1" applyProtection="1">
      <alignment shrinkToFit="1"/>
      <protection/>
    </xf>
    <xf numFmtId="166" fontId="19" fillId="4" borderId="21" xfId="20" applyNumberFormat="1" applyFont="1" applyFill="1" applyBorder="1" applyProtection="1">
      <alignment/>
      <protection/>
    </xf>
    <xf numFmtId="166" fontId="1" fillId="0" borderId="21" xfId="20" applyNumberFormat="1" applyBorder="1" applyAlignment="1" applyProtection="1">
      <alignment shrinkToFit="1"/>
      <protection/>
    </xf>
    <xf numFmtId="166" fontId="1" fillId="0" borderId="22" xfId="20" applyNumberFormat="1" applyBorder="1" applyAlignment="1" applyProtection="1">
      <alignment horizontal="center" shrinkToFit="1"/>
      <protection/>
    </xf>
    <xf numFmtId="166" fontId="1" fillId="0" borderId="22" xfId="20" applyNumberFormat="1" applyBorder="1" applyAlignment="1" applyProtection="1">
      <alignment shrinkToFit="1"/>
      <protection/>
    </xf>
    <xf numFmtId="0" fontId="12" fillId="2" borderId="28" xfId="20" applyFont="1" applyFill="1" applyBorder="1" applyAlignment="1" applyProtection="1">
      <alignment horizontal="center"/>
      <protection hidden="1"/>
    </xf>
    <xf numFmtId="0" fontId="12" fillId="2" borderId="20" xfId="20" applyFont="1" applyFill="1" applyBorder="1" applyAlignment="1" applyProtection="1">
      <alignment horizontal="center"/>
      <protection hidden="1"/>
    </xf>
    <xf numFmtId="166" fontId="14" fillId="4" borderId="22" xfId="20" applyNumberFormat="1" applyFont="1" applyFill="1" applyBorder="1" applyProtection="1">
      <alignment/>
      <protection/>
    </xf>
    <xf numFmtId="166" fontId="19" fillId="4" borderId="22" xfId="20" applyNumberFormat="1" applyFont="1" applyFill="1" applyBorder="1" applyProtection="1">
      <alignment/>
      <protection/>
    </xf>
    <xf numFmtId="0" fontId="12" fillId="2" borderId="29" xfId="20" applyFont="1" applyFill="1" applyBorder="1" applyAlignment="1" applyProtection="1">
      <alignment horizontal="center"/>
      <protection hidden="1"/>
    </xf>
    <xf numFmtId="0" fontId="1" fillId="2" borderId="30" xfId="20" applyFont="1" applyFill="1" applyBorder="1" applyAlignment="1" applyProtection="1">
      <alignment horizontal="left"/>
      <protection hidden="1"/>
    </xf>
    <xf numFmtId="0" fontId="1" fillId="2" borderId="30" xfId="20" applyFont="1" applyFill="1" applyBorder="1" applyProtection="1">
      <alignment/>
      <protection hidden="1"/>
    </xf>
    <xf numFmtId="0" fontId="1" fillId="2" borderId="29" xfId="20" applyFont="1" applyFill="1" applyBorder="1" applyAlignment="1" applyProtection="1">
      <alignment horizontal="center"/>
      <protection hidden="1"/>
    </xf>
    <xf numFmtId="0" fontId="12" fillId="2" borderId="31" xfId="20" applyFont="1" applyFill="1" applyBorder="1" applyAlignment="1" applyProtection="1">
      <alignment horizontal="center"/>
      <protection hidden="1"/>
    </xf>
    <xf numFmtId="0" fontId="1" fillId="2" borderId="32" xfId="20" applyFont="1" applyFill="1" applyBorder="1" applyAlignment="1" applyProtection="1">
      <alignment horizontal="left"/>
      <protection hidden="1"/>
    </xf>
    <xf numFmtId="0" fontId="1" fillId="2" borderId="32" xfId="20" applyFont="1" applyFill="1" applyBorder="1" applyProtection="1">
      <alignment/>
      <protection hidden="1"/>
    </xf>
    <xf numFmtId="0" fontId="14" fillId="2" borderId="0" xfId="20" applyFont="1" applyFill="1" applyBorder="1" applyAlignment="1" applyProtection="1">
      <alignment horizontal="left"/>
      <protection hidden="1"/>
    </xf>
    <xf numFmtId="0" fontId="14" fillId="2" borderId="0" xfId="20" applyFont="1" applyFill="1" applyBorder="1" applyProtection="1">
      <alignment/>
      <protection hidden="1"/>
    </xf>
    <xf numFmtId="0" fontId="21" fillId="2" borderId="33" xfId="20" applyFont="1" applyFill="1" applyBorder="1" applyAlignment="1" applyProtection="1">
      <alignment horizontal="center"/>
      <protection hidden="1"/>
    </xf>
    <xf numFmtId="0" fontId="21" fillId="2" borderId="34" xfId="20" applyFont="1" applyFill="1" applyBorder="1" applyAlignment="1" applyProtection="1">
      <alignment horizontal="left"/>
      <protection hidden="1"/>
    </xf>
    <xf numFmtId="0" fontId="21" fillId="2" borderId="34" xfId="20" applyFont="1" applyFill="1" applyBorder="1" applyProtection="1">
      <alignment/>
      <protection hidden="1"/>
    </xf>
    <xf numFmtId="166" fontId="22" fillId="0" borderId="21" xfId="20" applyNumberFormat="1" applyFont="1" applyBorder="1" applyProtection="1">
      <alignment/>
      <protection/>
    </xf>
    <xf numFmtId="166" fontId="22" fillId="0" borderId="22" xfId="20" applyNumberFormat="1" applyFont="1" applyBorder="1" applyAlignment="1" applyProtection="1">
      <alignment horizontal="center" shrinkToFit="1"/>
      <protection/>
    </xf>
    <xf numFmtId="166" fontId="22" fillId="0" borderId="22" xfId="20" applyNumberFormat="1" applyFont="1" applyBorder="1" applyAlignment="1" applyProtection="1">
      <alignment shrinkToFit="1"/>
      <protection/>
    </xf>
    <xf numFmtId="166" fontId="22" fillId="0" borderId="22" xfId="20" applyNumberFormat="1" applyFont="1" applyBorder="1" applyProtection="1">
      <alignment/>
      <protection/>
    </xf>
    <xf numFmtId="166" fontId="22" fillId="0" borderId="23" xfId="20" applyNumberFormat="1" applyFont="1" applyBorder="1" applyProtection="1">
      <alignment/>
      <protection/>
    </xf>
    <xf numFmtId="0" fontId="23" fillId="2" borderId="25" xfId="20" applyFont="1" applyFill="1" applyBorder="1" applyAlignment="1" applyProtection="1">
      <alignment horizontal="center"/>
      <protection hidden="1"/>
    </xf>
    <xf numFmtId="0" fontId="23" fillId="2" borderId="18" xfId="20" applyFont="1" applyFill="1" applyBorder="1" applyAlignment="1" applyProtection="1">
      <alignment horizontal="left"/>
      <protection hidden="1"/>
    </xf>
    <xf numFmtId="0" fontId="23" fillId="2" borderId="18" xfId="20" applyFont="1" applyFill="1" applyBorder="1" applyProtection="1">
      <alignment/>
      <protection hidden="1"/>
    </xf>
    <xf numFmtId="166" fontId="23" fillId="0" borderId="21" xfId="20" applyNumberFormat="1" applyFont="1" applyBorder="1" applyProtection="1">
      <alignment/>
      <protection/>
    </xf>
    <xf numFmtId="166" fontId="23" fillId="0" borderId="21" xfId="20" applyNumberFormat="1" applyFont="1" applyBorder="1" applyAlignment="1" applyProtection="1">
      <alignment horizontal="right" shrinkToFit="1"/>
      <protection/>
    </xf>
    <xf numFmtId="166" fontId="23" fillId="0" borderId="22" xfId="20" applyNumberFormat="1" applyFont="1" applyBorder="1" applyAlignment="1" applyProtection="1">
      <alignment shrinkToFit="1"/>
      <protection/>
    </xf>
    <xf numFmtId="166" fontId="23" fillId="0" borderId="22" xfId="20" applyNumberFormat="1" applyFont="1" applyBorder="1" applyProtection="1">
      <alignment/>
      <protection/>
    </xf>
    <xf numFmtId="166" fontId="23" fillId="0" borderId="23" xfId="20" applyNumberFormat="1" applyFont="1" applyBorder="1" applyProtection="1">
      <alignment/>
      <protection/>
    </xf>
    <xf numFmtId="0" fontId="20" fillId="2" borderId="35" xfId="20" applyFont="1" applyFill="1" applyBorder="1" applyAlignment="1" applyProtection="1">
      <alignment horizontal="center"/>
      <protection hidden="1"/>
    </xf>
    <xf numFmtId="0" fontId="20" fillId="2" borderId="36" xfId="20" applyFont="1" applyFill="1" applyBorder="1" applyAlignment="1" applyProtection="1">
      <alignment horizontal="left"/>
      <protection hidden="1"/>
    </xf>
    <xf numFmtId="0" fontId="20" fillId="2" borderId="36" xfId="20" applyFont="1" applyFill="1" applyBorder="1" applyProtection="1">
      <alignment/>
      <protection hidden="1"/>
    </xf>
    <xf numFmtId="166" fontId="20" fillId="0" borderId="21" xfId="20" applyNumberFormat="1" applyFont="1" applyBorder="1" applyProtection="1">
      <alignment/>
      <protection/>
    </xf>
    <xf numFmtId="166" fontId="20" fillId="0" borderId="22" xfId="20" applyNumberFormat="1" applyFont="1" applyBorder="1" applyAlignment="1" applyProtection="1">
      <alignment horizontal="right" shrinkToFit="1"/>
      <protection/>
    </xf>
    <xf numFmtId="166" fontId="20" fillId="0" borderId="22" xfId="20" applyNumberFormat="1" applyFont="1" applyBorder="1" applyAlignment="1" applyProtection="1">
      <alignment shrinkToFit="1"/>
      <protection/>
    </xf>
    <xf numFmtId="166" fontId="20" fillId="0" borderId="23" xfId="20" applyNumberFormat="1" applyFont="1" applyBorder="1" applyProtection="1">
      <alignment/>
      <protection/>
    </xf>
    <xf numFmtId="0" fontId="24" fillId="2" borderId="33" xfId="20" applyFont="1" applyFill="1" applyBorder="1" applyAlignment="1" applyProtection="1">
      <alignment horizontal="center"/>
      <protection hidden="1"/>
    </xf>
    <xf numFmtId="0" fontId="24" fillId="2" borderId="18" xfId="20" applyFont="1" applyFill="1" applyBorder="1" applyAlignment="1" applyProtection="1">
      <alignment horizontal="left"/>
      <protection hidden="1"/>
    </xf>
    <xf numFmtId="0" fontId="24" fillId="2" borderId="18" xfId="20" applyFont="1" applyFill="1" applyBorder="1" applyProtection="1">
      <alignment/>
      <protection hidden="1"/>
    </xf>
    <xf numFmtId="166" fontId="25" fillId="0" borderId="37" xfId="20" applyNumberFormat="1" applyFont="1" applyBorder="1" applyAlignment="1" applyProtection="1">
      <alignment horizontal="right" shrinkToFit="1"/>
      <protection/>
    </xf>
    <xf numFmtId="166" fontId="25" fillId="0" borderId="38" xfId="20" applyNumberFormat="1" applyFont="1" applyBorder="1" applyAlignment="1" applyProtection="1">
      <alignment shrinkToFit="1"/>
      <protection/>
    </xf>
    <xf numFmtId="166" fontId="1" fillId="0" borderId="38" xfId="20" applyNumberFormat="1" applyBorder="1" applyAlignment="1" applyProtection="1">
      <alignment shrinkToFit="1"/>
      <protection/>
    </xf>
    <xf numFmtId="166" fontId="1" fillId="0" borderId="38" xfId="20" applyNumberFormat="1" applyBorder="1" applyProtection="1">
      <alignment/>
      <protection/>
    </xf>
    <xf numFmtId="166" fontId="1" fillId="0" borderId="39" xfId="20" applyNumberFormat="1" applyBorder="1" applyProtection="1">
      <alignment/>
      <protection/>
    </xf>
    <xf numFmtId="166" fontId="20" fillId="0" borderId="38" xfId="20" applyNumberFormat="1" applyFont="1" applyBorder="1" applyProtection="1">
      <alignment/>
      <protection/>
    </xf>
    <xf numFmtId="0" fontId="1" fillId="2" borderId="25" xfId="20" applyFont="1" applyFill="1" applyBorder="1" applyAlignment="1" applyProtection="1">
      <alignment horizontal="center"/>
      <protection hidden="1"/>
    </xf>
    <xf numFmtId="0" fontId="1" fillId="2" borderId="18" xfId="20" applyFont="1" applyFill="1" applyBorder="1" applyAlignment="1" applyProtection="1">
      <alignment horizontal="left"/>
      <protection hidden="1"/>
    </xf>
    <xf numFmtId="166" fontId="19" fillId="0" borderId="22" xfId="20" applyNumberFormat="1" applyFont="1" applyBorder="1" applyAlignment="1" applyProtection="1">
      <alignment shrinkToFit="1"/>
      <protection/>
    </xf>
    <xf numFmtId="0" fontId="1" fillId="2" borderId="40" xfId="20" applyFont="1" applyFill="1" applyBorder="1" applyAlignment="1" applyProtection="1">
      <alignment horizontal="center"/>
      <protection hidden="1"/>
    </xf>
    <xf numFmtId="0" fontId="1" fillId="2" borderId="0" xfId="20" applyFont="1" applyFill="1" applyBorder="1" applyAlignment="1" applyProtection="1">
      <alignment horizontal="left"/>
      <protection hidden="1"/>
    </xf>
    <xf numFmtId="0" fontId="1" fillId="2" borderId="28" xfId="20" applyFont="1" applyFill="1" applyBorder="1" applyAlignment="1" applyProtection="1">
      <alignment horizontal="center"/>
      <protection hidden="1"/>
    </xf>
    <xf numFmtId="0" fontId="14" fillId="2" borderId="20" xfId="20" applyFont="1" applyFill="1" applyBorder="1" applyAlignment="1" applyProtection="1">
      <alignment horizontal="center"/>
      <protection hidden="1"/>
    </xf>
    <xf numFmtId="0" fontId="1" fillId="2" borderId="15" xfId="20" applyFont="1" applyFill="1" applyBorder="1" applyAlignment="1" applyProtection="1">
      <alignment horizontal="left"/>
      <protection hidden="1"/>
    </xf>
    <xf numFmtId="0" fontId="14" fillId="2" borderId="41" xfId="20" applyFont="1" applyFill="1" applyBorder="1" applyAlignment="1" applyProtection="1">
      <alignment horizontal="center"/>
      <protection hidden="1"/>
    </xf>
    <xf numFmtId="0" fontId="1" fillId="2" borderId="0" xfId="20" applyFont="1" applyFill="1" applyBorder="1" applyAlignment="1" applyProtection="1">
      <alignment horizontal="center"/>
      <protection hidden="1"/>
    </xf>
    <xf numFmtId="3" fontId="1" fillId="2" borderId="0" xfId="20" applyNumberFormat="1" applyFont="1" applyFill="1" applyBorder="1" applyAlignment="1" applyProtection="1">
      <alignment horizontal="right"/>
      <protection hidden="1"/>
    </xf>
    <xf numFmtId="166" fontId="1" fillId="0" borderId="42" xfId="20" applyNumberFormat="1" applyBorder="1" applyProtection="1">
      <alignment/>
      <protection/>
    </xf>
    <xf numFmtId="166" fontId="1" fillId="0" borderId="43" xfId="20" applyNumberFormat="1" applyBorder="1" applyAlignment="1" applyProtection="1">
      <alignment horizontal="center"/>
      <protection/>
    </xf>
    <xf numFmtId="166" fontId="1" fillId="0" borderId="43" xfId="20" applyNumberFormat="1" applyBorder="1" applyProtection="1">
      <alignment/>
      <protection/>
    </xf>
    <xf numFmtId="166" fontId="1" fillId="0" borderId="44" xfId="20" applyNumberFormat="1" applyBorder="1" applyProtection="1">
      <alignment/>
      <protection/>
    </xf>
    <xf numFmtId="166" fontId="20" fillId="0" borderId="44" xfId="20" applyNumberFormat="1" applyFont="1" applyBorder="1" applyProtection="1">
      <alignment/>
      <protection/>
    </xf>
    <xf numFmtId="0" fontId="26" fillId="5" borderId="45" xfId="20" applyFont="1" applyFill="1" applyBorder="1" applyAlignment="1" applyProtection="1">
      <alignment horizontal="center"/>
      <protection/>
    </xf>
    <xf numFmtId="0" fontId="27" fillId="5" borderId="46" xfId="20" applyFont="1" applyFill="1" applyBorder="1" applyProtection="1">
      <alignment/>
      <protection/>
    </xf>
    <xf numFmtId="0" fontId="27" fillId="5" borderId="47" xfId="20" applyFont="1" applyFill="1" applyBorder="1" applyProtection="1">
      <alignment/>
      <protection/>
    </xf>
    <xf numFmtId="0" fontId="27" fillId="5" borderId="48" xfId="20" applyFont="1" applyFill="1" applyBorder="1" applyProtection="1">
      <alignment/>
      <protection/>
    </xf>
    <xf numFmtId="166" fontId="14" fillId="6" borderId="20" xfId="20" applyNumberFormat="1" applyFont="1" applyFill="1" applyBorder="1" applyAlignment="1" applyProtection="1">
      <alignment horizontal="right"/>
      <protection hidden="1"/>
    </xf>
    <xf numFmtId="0" fontId="18" fillId="0" borderId="49" xfId="20" applyFont="1" applyFill="1" applyBorder="1" applyAlignment="1" applyProtection="1">
      <alignment horizontal="center"/>
      <protection/>
    </xf>
    <xf numFmtId="0" fontId="7" fillId="0" borderId="14" xfId="20" applyFont="1" applyFill="1" applyBorder="1" applyProtection="1">
      <alignment/>
      <protection/>
    </xf>
    <xf numFmtId="0" fontId="7" fillId="0" borderId="15" xfId="20" applyFont="1" applyFill="1" applyBorder="1" applyProtection="1">
      <alignment/>
      <protection/>
    </xf>
    <xf numFmtId="0" fontId="12" fillId="0" borderId="15" xfId="20" applyFont="1" applyFill="1" applyBorder="1" applyProtection="1">
      <alignment/>
      <protection/>
    </xf>
    <xf numFmtId="0" fontId="12" fillId="0" borderId="9" xfId="20" applyFont="1" applyFill="1" applyBorder="1" applyProtection="1">
      <alignment/>
      <protection/>
    </xf>
    <xf numFmtId="166" fontId="1" fillId="0" borderId="37" xfId="20" applyNumberFormat="1" applyBorder="1" applyProtection="1">
      <alignment/>
      <protection/>
    </xf>
    <xf numFmtId="166" fontId="1" fillId="0" borderId="38" xfId="20" applyNumberFormat="1" applyBorder="1" applyAlignment="1" applyProtection="1">
      <alignment horizontal="right"/>
      <protection/>
    </xf>
    <xf numFmtId="0" fontId="18" fillId="0" borderId="50" xfId="20" applyFont="1" applyFill="1" applyBorder="1" applyAlignment="1" applyProtection="1">
      <alignment horizontal="center"/>
      <protection/>
    </xf>
    <xf numFmtId="0" fontId="7" fillId="0" borderId="16" xfId="20" applyFont="1" applyFill="1" applyBorder="1" applyProtection="1">
      <alignment/>
      <protection/>
    </xf>
    <xf numFmtId="0" fontId="7" fillId="0" borderId="51" xfId="20" applyFont="1" applyFill="1" applyBorder="1" applyProtection="1">
      <alignment/>
      <protection/>
    </xf>
    <xf numFmtId="0" fontId="12" fillId="0" borderId="51" xfId="20" applyFont="1" applyFill="1" applyBorder="1" applyProtection="1">
      <alignment/>
      <protection/>
    </xf>
    <xf numFmtId="0" fontId="12" fillId="0" borderId="52" xfId="20" applyFont="1" applyFill="1" applyBorder="1" applyProtection="1">
      <alignment/>
      <protection/>
    </xf>
    <xf numFmtId="166" fontId="1" fillId="0" borderId="22" xfId="20" applyNumberFormat="1" applyBorder="1" applyAlignment="1" applyProtection="1">
      <alignment horizontal="center"/>
      <protection/>
    </xf>
    <xf numFmtId="0" fontId="20" fillId="0" borderId="22" xfId="20" applyFont="1" applyBorder="1" applyProtection="1">
      <alignment/>
      <protection/>
    </xf>
    <xf numFmtId="0" fontId="18" fillId="0" borderId="53" xfId="20" applyFont="1" applyFill="1" applyBorder="1" applyAlignment="1" applyProtection="1">
      <alignment horizontal="center"/>
      <protection/>
    </xf>
    <xf numFmtId="0" fontId="7" fillId="0" borderId="54" xfId="20" applyFont="1" applyFill="1" applyBorder="1" applyProtection="1">
      <alignment/>
      <protection/>
    </xf>
    <xf numFmtId="0" fontId="7" fillId="0" borderId="32" xfId="20" applyFont="1" applyFill="1" applyBorder="1" applyProtection="1">
      <alignment/>
      <protection/>
    </xf>
    <xf numFmtId="0" fontId="12" fillId="0" borderId="32" xfId="20" applyFont="1" applyFill="1" applyBorder="1" applyProtection="1">
      <alignment/>
      <protection/>
    </xf>
    <xf numFmtId="0" fontId="12" fillId="0" borderId="55" xfId="20" applyFont="1" applyFill="1" applyBorder="1" applyProtection="1">
      <alignment/>
      <protection/>
    </xf>
    <xf numFmtId="0" fontId="1" fillId="2" borderId="31" xfId="20" applyFont="1" applyFill="1" applyBorder="1" applyAlignment="1" applyProtection="1">
      <alignment horizontal="center"/>
      <protection hidden="1"/>
    </xf>
    <xf numFmtId="0" fontId="18" fillId="0" borderId="56" xfId="20" applyFont="1" applyFill="1" applyBorder="1" applyAlignment="1" applyProtection="1">
      <alignment horizontal="center"/>
      <protection/>
    </xf>
    <xf numFmtId="0" fontId="7" fillId="0" borderId="57" xfId="20" applyFont="1" applyFill="1" applyBorder="1" applyProtection="1">
      <alignment/>
      <protection/>
    </xf>
    <xf numFmtId="0" fontId="7" fillId="0" borderId="58" xfId="20" applyFont="1" applyFill="1" applyBorder="1" applyProtection="1">
      <alignment/>
      <protection/>
    </xf>
    <xf numFmtId="0" fontId="12" fillId="0" borderId="58" xfId="20" applyFont="1" applyFill="1" applyBorder="1" applyProtection="1">
      <alignment/>
      <protection/>
    </xf>
    <xf numFmtId="0" fontId="12" fillId="0" borderId="59" xfId="20" applyFont="1" applyFill="1" applyBorder="1" applyProtection="1">
      <alignment/>
      <protection/>
    </xf>
    <xf numFmtId="0" fontId="28" fillId="7" borderId="60" xfId="20" applyFont="1" applyFill="1" applyBorder="1" applyAlignment="1" applyProtection="1">
      <alignment horizontal="center"/>
      <protection/>
    </xf>
    <xf numFmtId="0" fontId="29" fillId="7" borderId="61" xfId="20" applyFont="1" applyFill="1" applyBorder="1" applyProtection="1">
      <alignment/>
      <protection/>
    </xf>
    <xf numFmtId="0" fontId="29" fillId="7" borderId="62" xfId="20" applyFont="1" applyFill="1" applyBorder="1" applyProtection="1">
      <alignment/>
      <protection/>
    </xf>
    <xf numFmtId="0" fontId="29" fillId="7" borderId="63" xfId="20" applyFont="1" applyFill="1" applyBorder="1" applyProtection="1">
      <alignment/>
      <protection/>
    </xf>
    <xf numFmtId="0" fontId="14" fillId="2" borderId="0" xfId="20" applyFont="1" applyFill="1" applyBorder="1" applyAlignment="1" applyProtection="1">
      <alignment horizontal="center"/>
      <protection hidden="1"/>
    </xf>
    <xf numFmtId="3" fontId="14" fillId="0" borderId="0" xfId="20" applyNumberFormat="1" applyFont="1" applyFill="1" applyBorder="1" applyAlignment="1" applyProtection="1">
      <alignment horizontal="right"/>
      <protection hidden="1"/>
    </xf>
    <xf numFmtId="0" fontId="1" fillId="2" borderId="44" xfId="20" applyFont="1" applyFill="1" applyBorder="1" applyAlignment="1" applyProtection="1">
      <alignment horizontal="center"/>
      <protection hidden="1"/>
    </xf>
    <xf numFmtId="0" fontId="15" fillId="0" borderId="58" xfId="0" applyFont="1" applyBorder="1" applyAlignment="1">
      <alignment horizontal="left"/>
    </xf>
    <xf numFmtId="0" fontId="14" fillId="2" borderId="58" xfId="20" applyFont="1" applyFill="1" applyBorder="1" applyProtection="1">
      <alignment/>
      <protection hidden="1"/>
    </xf>
    <xf numFmtId="0" fontId="14" fillId="2" borderId="58" xfId="20" applyFont="1" applyFill="1" applyBorder="1" applyAlignment="1" applyProtection="1">
      <alignment horizontal="center"/>
      <protection hidden="1"/>
    </xf>
    <xf numFmtId="3" fontId="14" fillId="0" borderId="58" xfId="20" applyNumberFormat="1" applyFont="1" applyFill="1" applyBorder="1" applyAlignment="1" applyProtection="1">
      <alignment horizontal="right"/>
      <protection hidden="1"/>
    </xf>
    <xf numFmtId="3" fontId="14" fillId="0" borderId="42" xfId="20" applyNumberFormat="1" applyFont="1" applyFill="1" applyBorder="1" applyAlignment="1" applyProtection="1">
      <alignment horizontal="right"/>
      <protection hidden="1"/>
    </xf>
    <xf numFmtId="0" fontId="14" fillId="2" borderId="64" xfId="20" applyFont="1" applyFill="1" applyBorder="1" applyAlignment="1" applyProtection="1">
      <alignment horizontal="center"/>
      <protection hidden="1"/>
    </xf>
    <xf numFmtId="0" fontId="15" fillId="0" borderId="0" xfId="0" applyFont="1" applyBorder="1" applyAlignment="1">
      <alignment horizontal="left"/>
    </xf>
    <xf numFmtId="3" fontId="14" fillId="0" borderId="65" xfId="20" applyNumberFormat="1" applyFont="1" applyFill="1" applyBorder="1" applyAlignment="1" applyProtection="1">
      <alignment horizontal="right"/>
      <protection hidden="1"/>
    </xf>
    <xf numFmtId="0" fontId="1" fillId="0" borderId="64" xfId="20" applyFont="1" applyFill="1" applyBorder="1" applyAlignment="1" applyProtection="1">
      <alignment horizontal="center"/>
      <protection hidden="1"/>
    </xf>
    <xf numFmtId="49" fontId="1" fillId="2" borderId="0" xfId="20" applyNumberFormat="1" applyFont="1" applyFill="1" applyBorder="1" applyProtection="1">
      <alignment/>
      <protection hidden="1"/>
    </xf>
    <xf numFmtId="3" fontId="1" fillId="2" borderId="0" xfId="20" applyNumberFormat="1" applyFont="1" applyFill="1" applyBorder="1" applyAlignment="1" applyProtection="1">
      <alignment horizontal="center"/>
      <protection hidden="1"/>
    </xf>
    <xf numFmtId="3" fontId="1" fillId="0" borderId="0" xfId="20" applyNumberFormat="1" applyFont="1" applyFill="1" applyBorder="1" applyAlignment="1" applyProtection="1">
      <alignment horizontal="right"/>
      <protection hidden="1"/>
    </xf>
    <xf numFmtId="3" fontId="1" fillId="0" borderId="65" xfId="20" applyNumberFormat="1" applyFont="1" applyFill="1" applyBorder="1" applyAlignment="1" applyProtection="1">
      <alignment horizontal="right"/>
      <protection hidden="1"/>
    </xf>
    <xf numFmtId="0" fontId="7" fillId="2" borderId="39" xfId="20" applyFont="1" applyFill="1" applyBorder="1" applyAlignment="1" applyProtection="1">
      <alignment horizontal="left" vertical="center"/>
      <protection hidden="1" locked="0"/>
    </xf>
    <xf numFmtId="0" fontId="15" fillId="0" borderId="18" xfId="0" applyFont="1" applyBorder="1" applyAlignment="1">
      <alignment horizontal="left"/>
    </xf>
    <xf numFmtId="49" fontId="1" fillId="2" borderId="18" xfId="20" applyNumberFormat="1" applyFont="1" applyFill="1" applyBorder="1" applyProtection="1">
      <alignment/>
      <protection hidden="1"/>
    </xf>
    <xf numFmtId="3" fontId="1" fillId="2" borderId="18" xfId="20" applyNumberFormat="1" applyFont="1" applyFill="1" applyBorder="1" applyAlignment="1" applyProtection="1">
      <alignment horizontal="center"/>
      <protection hidden="1"/>
    </xf>
    <xf numFmtId="3" fontId="1" fillId="0" borderId="18" xfId="20" applyNumberFormat="1" applyFont="1" applyFill="1" applyBorder="1" applyAlignment="1" applyProtection="1">
      <alignment horizontal="right"/>
      <protection hidden="1"/>
    </xf>
    <xf numFmtId="3" fontId="1" fillId="0" borderId="37" xfId="20" applyNumberFormat="1" applyFont="1" applyFill="1" applyBorder="1" applyAlignment="1" applyProtection="1">
      <alignment horizontal="right"/>
      <protection hidden="1"/>
    </xf>
    <xf numFmtId="0" fontId="7" fillId="2" borderId="0" xfId="20" applyFont="1" applyFill="1" applyBorder="1" applyAlignment="1" applyProtection="1">
      <alignment horizontal="left" vertical="center"/>
      <protection hidden="1" locked="0"/>
    </xf>
    <xf numFmtId="0" fontId="1" fillId="2" borderId="0" xfId="20" applyFill="1" applyProtection="1">
      <alignment/>
      <protection/>
    </xf>
    <xf numFmtId="0" fontId="32" fillId="0" borderId="14" xfId="20" applyFont="1" applyFill="1" applyBorder="1" applyAlignment="1" applyProtection="1">
      <alignment horizontal="right" vertical="center"/>
      <protection hidden="1"/>
    </xf>
    <xf numFmtId="0" fontId="32" fillId="0" borderId="15" xfId="20" applyFont="1" applyFill="1" applyBorder="1" applyAlignment="1" applyProtection="1">
      <alignment horizontal="center" vertical="center"/>
      <protection hidden="1"/>
    </xf>
    <xf numFmtId="0" fontId="5" fillId="0" borderId="9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/>
      <protection hidden="1"/>
    </xf>
    <xf numFmtId="0" fontId="1" fillId="0" borderId="0" xfId="20" applyBorder="1" applyAlignment="1" applyProtection="1">
      <alignment horizontal="centerContinuous"/>
      <protection hidden="1"/>
    </xf>
    <xf numFmtId="0" fontId="9" fillId="2" borderId="66" xfId="20" applyFont="1" applyFill="1" applyBorder="1" applyAlignment="1" applyProtection="1">
      <alignment/>
      <protection hidden="1"/>
    </xf>
    <xf numFmtId="0" fontId="9" fillId="2" borderId="34" xfId="20" applyFont="1" applyFill="1" applyBorder="1" applyAlignment="1" applyProtection="1">
      <alignment/>
      <protection hidden="1"/>
    </xf>
    <xf numFmtId="0" fontId="7" fillId="2" borderId="34" xfId="20" applyFont="1" applyFill="1" applyBorder="1" applyProtection="1">
      <alignment/>
      <protection hidden="1"/>
    </xf>
    <xf numFmtId="3" fontId="14" fillId="0" borderId="67" xfId="20" applyNumberFormat="1" applyFont="1" applyFill="1" applyBorder="1" applyAlignment="1" applyProtection="1">
      <alignment horizontal="center"/>
      <protection hidden="1"/>
    </xf>
    <xf numFmtId="0" fontId="9" fillId="2" borderId="0" xfId="20" applyFont="1" applyFill="1" applyBorder="1" applyAlignment="1" applyProtection="1">
      <alignment/>
      <protection hidden="1"/>
    </xf>
    <xf numFmtId="0" fontId="11" fillId="2" borderId="10" xfId="20" applyFont="1" applyFill="1" applyBorder="1" applyProtection="1">
      <alignment/>
      <protection hidden="1"/>
    </xf>
    <xf numFmtId="0" fontId="11" fillId="2" borderId="0" xfId="20" applyFont="1" applyFill="1" applyBorder="1" applyAlignment="1" applyProtection="1">
      <alignment horizontal="center"/>
      <protection hidden="1"/>
    </xf>
    <xf numFmtId="0" fontId="11" fillId="0" borderId="68" xfId="20" applyFont="1" applyBorder="1" applyAlignment="1" applyProtection="1">
      <alignment/>
      <protection hidden="1" locked="0"/>
    </xf>
    <xf numFmtId="0" fontId="12" fillId="2" borderId="0" xfId="20" applyFont="1" applyFill="1" applyBorder="1" applyProtection="1">
      <alignment/>
      <protection hidden="1"/>
    </xf>
    <xf numFmtId="0" fontId="12" fillId="2" borderId="68" xfId="20" applyFont="1" applyFill="1" applyBorder="1" applyProtection="1">
      <alignment/>
      <protection hidden="1"/>
    </xf>
    <xf numFmtId="0" fontId="9" fillId="2" borderId="69" xfId="20" applyFont="1" applyFill="1" applyBorder="1" applyAlignment="1" applyProtection="1">
      <alignment horizontal="center" vertical="center"/>
      <protection hidden="1"/>
    </xf>
    <xf numFmtId="3" fontId="14" fillId="2" borderId="0" xfId="20" applyNumberFormat="1" applyFont="1" applyFill="1" applyBorder="1" applyAlignment="1" applyProtection="1">
      <alignment horizontal="right"/>
      <protection hidden="1"/>
    </xf>
    <xf numFmtId="0" fontId="1" fillId="2" borderId="70" xfId="20" applyFont="1" applyFill="1" applyBorder="1" applyAlignment="1" applyProtection="1">
      <alignment horizontal="center"/>
      <protection hidden="1"/>
    </xf>
    <xf numFmtId="0" fontId="14" fillId="2" borderId="30" xfId="20" applyFont="1" applyFill="1" applyBorder="1" applyAlignment="1" applyProtection="1">
      <alignment horizontal="left"/>
      <protection hidden="1"/>
    </xf>
    <xf numFmtId="0" fontId="0" fillId="0" borderId="52" xfId="0" applyFont="1" applyBorder="1" applyAlignment="1">
      <alignment horizontal="center"/>
    </xf>
    <xf numFmtId="0" fontId="14" fillId="2" borderId="30" xfId="20" applyFont="1" applyFill="1" applyBorder="1" applyProtection="1">
      <alignment/>
      <protection hidden="1"/>
    </xf>
    <xf numFmtId="3" fontId="1" fillId="2" borderId="30" xfId="20" applyNumberFormat="1" applyFont="1" applyFill="1" applyBorder="1" applyAlignment="1" applyProtection="1">
      <alignment horizontal="center"/>
      <protection hidden="1"/>
    </xf>
    <xf numFmtId="0" fontId="1" fillId="0" borderId="71" xfId="20" applyFont="1" applyBorder="1" applyAlignment="1" applyProtection="1">
      <alignment horizontal="center"/>
      <protection/>
    </xf>
    <xf numFmtId="0" fontId="1" fillId="2" borderId="41" xfId="20" applyFont="1" applyFill="1" applyBorder="1" applyAlignment="1" applyProtection="1">
      <alignment horizontal="center"/>
      <protection hidden="1"/>
    </xf>
    <xf numFmtId="0" fontId="1" fillId="2" borderId="72" xfId="20" applyFont="1" applyFill="1" applyBorder="1" applyAlignment="1" applyProtection="1">
      <alignment horizontal="center"/>
      <protection hidden="1"/>
    </xf>
    <xf numFmtId="0" fontId="1" fillId="0" borderId="73" xfId="20" applyFont="1" applyBorder="1" applyAlignment="1" applyProtection="1">
      <alignment horizontal="center"/>
      <protection/>
    </xf>
    <xf numFmtId="0" fontId="1" fillId="2" borderId="19" xfId="20" applyFont="1" applyFill="1" applyBorder="1" applyAlignment="1" applyProtection="1">
      <alignment horizontal="center"/>
      <protection hidden="1"/>
    </xf>
    <xf numFmtId="0" fontId="1" fillId="2" borderId="10" xfId="20" applyFont="1" applyFill="1" applyBorder="1" applyAlignment="1" applyProtection="1">
      <alignment horizontal="center"/>
      <protection hidden="1"/>
    </xf>
    <xf numFmtId="0" fontId="14" fillId="2" borderId="10" xfId="20" applyFont="1" applyFill="1" applyBorder="1" applyAlignment="1" applyProtection="1">
      <alignment horizontal="left"/>
      <protection hidden="1"/>
    </xf>
    <xf numFmtId="0" fontId="14" fillId="2" borderId="10" xfId="20" applyFont="1" applyFill="1" applyBorder="1" applyProtection="1">
      <alignment/>
      <protection hidden="1"/>
    </xf>
    <xf numFmtId="1" fontId="14" fillId="8" borderId="40" xfId="20" applyNumberFormat="1" applyFont="1" applyFill="1" applyBorder="1" applyAlignment="1" applyProtection="1">
      <alignment horizontal="center"/>
      <protection hidden="1"/>
    </xf>
    <xf numFmtId="1" fontId="14" fillId="8" borderId="10" xfId="20" applyNumberFormat="1" applyFont="1" applyFill="1" applyBorder="1" applyAlignment="1" applyProtection="1">
      <alignment horizontal="center"/>
      <protection hidden="1"/>
    </xf>
    <xf numFmtId="0" fontId="20" fillId="0" borderId="74" xfId="20" applyFont="1" applyBorder="1" applyAlignment="1" applyProtection="1">
      <alignment horizontal="center"/>
      <protection/>
    </xf>
    <xf numFmtId="0" fontId="1" fillId="0" borderId="15" xfId="20" applyFont="1" applyFill="1" applyBorder="1" applyAlignment="1" applyProtection="1">
      <alignment horizontal="center"/>
      <protection hidden="1"/>
    </xf>
    <xf numFmtId="0" fontId="14" fillId="0" borderId="15" xfId="20" applyFont="1" applyFill="1" applyBorder="1" applyAlignment="1" applyProtection="1">
      <alignment horizontal="left"/>
      <protection hidden="1"/>
    </xf>
    <xf numFmtId="0" fontId="14" fillId="0" borderId="15" xfId="20" applyFont="1" applyFill="1" applyBorder="1" applyProtection="1">
      <alignment/>
      <protection hidden="1"/>
    </xf>
    <xf numFmtId="0" fontId="1" fillId="0" borderId="14" xfId="20" applyFont="1" applyFill="1" applyBorder="1" applyAlignment="1" applyProtection="1">
      <alignment horizontal="center"/>
      <protection hidden="1"/>
    </xf>
    <xf numFmtId="1" fontId="14" fillId="0" borderId="15" xfId="20" applyNumberFormat="1" applyFont="1" applyFill="1" applyBorder="1" applyAlignment="1" applyProtection="1">
      <alignment horizontal="center"/>
      <protection hidden="1"/>
    </xf>
    <xf numFmtId="1" fontId="14" fillId="0" borderId="30" xfId="20" applyNumberFormat="1" applyFont="1" applyFill="1" applyBorder="1" applyAlignment="1" applyProtection="1">
      <alignment horizontal="center"/>
      <protection hidden="1"/>
    </xf>
    <xf numFmtId="0" fontId="20" fillId="0" borderId="18" xfId="20" applyFont="1" applyFill="1" applyBorder="1" applyAlignment="1" applyProtection="1">
      <alignment horizontal="center"/>
      <protection/>
    </xf>
    <xf numFmtId="0" fontId="14" fillId="2" borderId="16" xfId="20" applyFont="1" applyFill="1" applyBorder="1" applyAlignment="1" applyProtection="1">
      <alignment horizontal="right"/>
      <protection hidden="1"/>
    </xf>
    <xf numFmtId="0" fontId="14" fillId="2" borderId="51" xfId="20" applyFont="1" applyFill="1" applyBorder="1" applyAlignment="1" applyProtection="1">
      <alignment horizontal="center"/>
      <protection hidden="1"/>
    </xf>
    <xf numFmtId="0" fontId="14" fillId="2" borderId="51" xfId="20" applyFont="1" applyFill="1" applyBorder="1" applyAlignment="1" applyProtection="1" quotePrefix="1">
      <alignment horizontal="right"/>
      <protection hidden="1"/>
    </xf>
    <xf numFmtId="0" fontId="14" fillId="7" borderId="75" xfId="20" applyFont="1" applyFill="1" applyBorder="1" applyAlignment="1" applyProtection="1">
      <alignment horizontal="center"/>
      <protection hidden="1"/>
    </xf>
    <xf numFmtId="165" fontId="23" fillId="9" borderId="51" xfId="23" applyFont="1" applyFill="1" applyBorder="1" applyAlignment="1" applyProtection="1">
      <alignment horizontal="left"/>
      <protection hidden="1"/>
    </xf>
    <xf numFmtId="0" fontId="1" fillId="2" borderId="51" xfId="20" applyFont="1" applyFill="1" applyBorder="1" applyProtection="1">
      <alignment/>
      <protection hidden="1"/>
    </xf>
    <xf numFmtId="0" fontId="23" fillId="2" borderId="24" xfId="20" applyFont="1" applyFill="1" applyBorder="1" applyAlignment="1" applyProtection="1">
      <alignment horizontal="center"/>
      <protection hidden="1"/>
    </xf>
    <xf numFmtId="0" fontId="0" fillId="0" borderId="51" xfId="0" applyFont="1" applyBorder="1" applyAlignment="1">
      <alignment horizontal="center"/>
    </xf>
    <xf numFmtId="3" fontId="1" fillId="2" borderId="16" xfId="20" applyNumberFormat="1" applyFont="1" applyFill="1" applyBorder="1" applyAlignment="1" applyProtection="1">
      <alignment horizontal="right"/>
      <protection hidden="1"/>
    </xf>
    <xf numFmtId="3" fontId="14" fillId="0" borderId="76" xfId="20" applyNumberFormat="1" applyFont="1" applyFill="1" applyBorder="1" applyAlignment="1" applyProtection="1">
      <alignment horizontal="right"/>
      <protection hidden="1"/>
    </xf>
    <xf numFmtId="3" fontId="1" fillId="0" borderId="21" xfId="20" applyNumberFormat="1" applyBorder="1" applyProtection="1">
      <alignment/>
      <protection/>
    </xf>
    <xf numFmtId="0" fontId="14" fillId="2" borderId="54" xfId="20" applyFont="1" applyFill="1" applyBorder="1" applyAlignment="1" applyProtection="1">
      <alignment horizontal="right"/>
      <protection hidden="1"/>
    </xf>
    <xf numFmtId="0" fontId="14" fillId="2" borderId="32" xfId="20" applyFont="1" applyFill="1" applyBorder="1" applyAlignment="1" applyProtection="1">
      <alignment horizontal="right"/>
      <protection hidden="1"/>
    </xf>
    <xf numFmtId="0" fontId="14" fillId="2" borderId="32" xfId="20" applyFont="1" applyFill="1" applyBorder="1" applyAlignment="1" applyProtection="1" quotePrefix="1">
      <alignment horizontal="right"/>
      <protection hidden="1"/>
    </xf>
    <xf numFmtId="0" fontId="14" fillId="7" borderId="77" xfId="20" applyFont="1" applyFill="1" applyBorder="1" applyAlignment="1" applyProtection="1">
      <alignment horizontal="center"/>
      <protection hidden="1"/>
    </xf>
    <xf numFmtId="165" fontId="23" fillId="9" borderId="32" xfId="23" applyFont="1" applyFill="1" applyBorder="1" applyAlignment="1" applyProtection="1">
      <alignment horizontal="left"/>
      <protection hidden="1"/>
    </xf>
    <xf numFmtId="0" fontId="15" fillId="2" borderId="32" xfId="20" applyFont="1" applyFill="1" applyBorder="1" applyAlignment="1" applyProtection="1">
      <alignment/>
      <protection hidden="1"/>
    </xf>
    <xf numFmtId="0" fontId="23" fillId="2" borderId="31" xfId="20" applyFont="1" applyFill="1" applyBorder="1" applyAlignment="1" applyProtection="1">
      <alignment horizontal="center"/>
      <protection hidden="1"/>
    </xf>
    <xf numFmtId="3" fontId="1" fillId="2" borderId="54" xfId="20" applyNumberFormat="1" applyFont="1" applyFill="1" applyBorder="1" applyAlignment="1" applyProtection="1">
      <alignment horizontal="right"/>
      <protection hidden="1"/>
    </xf>
    <xf numFmtId="3" fontId="14" fillId="0" borderId="78" xfId="20" applyNumberFormat="1" applyFont="1" applyFill="1" applyBorder="1" applyAlignment="1" applyProtection="1">
      <alignment horizontal="right"/>
      <protection hidden="1"/>
    </xf>
    <xf numFmtId="167" fontId="23" fillId="2" borderId="32" xfId="0" applyNumberFormat="1" applyFont="1" applyFill="1" applyBorder="1" applyAlignment="1" applyProtection="1">
      <alignment horizontal="left" vertical="center"/>
      <protection hidden="1"/>
    </xf>
    <xf numFmtId="3" fontId="14" fillId="2" borderId="78" xfId="20" applyNumberFormat="1" applyFont="1" applyFill="1" applyBorder="1" applyAlignment="1" applyProtection="1">
      <alignment horizontal="right"/>
      <protection hidden="1"/>
    </xf>
    <xf numFmtId="165" fontId="1" fillId="9" borderId="32" xfId="23" applyFont="1" applyFill="1" applyBorder="1" applyAlignment="1" applyProtection="1">
      <alignment horizontal="left"/>
      <protection hidden="1"/>
    </xf>
    <xf numFmtId="3" fontId="1" fillId="0" borderId="78" xfId="20" applyNumberFormat="1" applyFont="1" applyFill="1" applyBorder="1" applyAlignment="1" applyProtection="1">
      <alignment horizontal="right"/>
      <protection hidden="1"/>
    </xf>
    <xf numFmtId="3" fontId="1" fillId="2" borderId="78" xfId="20" applyNumberFormat="1" applyFont="1" applyFill="1" applyBorder="1" applyAlignment="1" applyProtection="1">
      <alignment horizontal="right"/>
      <protection hidden="1"/>
    </xf>
    <xf numFmtId="49" fontId="1" fillId="2" borderId="54" xfId="20" applyNumberFormat="1" applyFont="1" applyFill="1" applyBorder="1" applyAlignment="1" applyProtection="1">
      <alignment horizontal="center"/>
      <protection hidden="1"/>
    </xf>
    <xf numFmtId="0" fontId="1" fillId="2" borderId="31" xfId="20" applyFont="1" applyFill="1" applyBorder="1" applyProtection="1">
      <alignment/>
      <protection hidden="1"/>
    </xf>
    <xf numFmtId="0" fontId="14" fillId="2" borderId="79" xfId="20" applyFont="1" applyFill="1" applyBorder="1" applyAlignment="1" applyProtection="1">
      <alignment horizontal="right"/>
      <protection hidden="1"/>
    </xf>
    <xf numFmtId="0" fontId="14" fillId="2" borderId="27" xfId="20" applyFont="1" applyFill="1" applyBorder="1" applyAlignment="1" applyProtection="1">
      <alignment horizontal="right"/>
      <protection hidden="1"/>
    </xf>
    <xf numFmtId="0" fontId="14" fillId="7" borderId="80" xfId="20" applyFont="1" applyFill="1" applyBorder="1" applyAlignment="1" applyProtection="1">
      <alignment horizontal="center"/>
      <protection hidden="1"/>
    </xf>
    <xf numFmtId="0" fontId="1" fillId="2" borderId="27" xfId="20" applyFont="1" applyFill="1" applyBorder="1" applyAlignment="1" applyProtection="1">
      <alignment horizontal="left"/>
      <protection hidden="1"/>
    </xf>
    <xf numFmtId="0" fontId="15" fillId="2" borderId="27" xfId="20" applyFont="1" applyFill="1" applyBorder="1" applyAlignment="1" applyProtection="1">
      <alignment/>
      <protection hidden="1"/>
    </xf>
    <xf numFmtId="0" fontId="1" fillId="2" borderId="26" xfId="20" applyFont="1" applyFill="1" applyBorder="1" applyAlignment="1" applyProtection="1">
      <alignment horizontal="center"/>
      <protection hidden="1"/>
    </xf>
    <xf numFmtId="3" fontId="1" fillId="2" borderId="79" xfId="20" applyNumberFormat="1" applyFont="1" applyFill="1" applyBorder="1" applyAlignment="1" applyProtection="1">
      <alignment horizontal="right"/>
      <protection hidden="1"/>
    </xf>
    <xf numFmtId="3" fontId="1" fillId="0" borderId="81" xfId="20" applyNumberFormat="1" applyFont="1" applyFill="1" applyBorder="1" applyAlignment="1" applyProtection="1">
      <alignment horizontal="right"/>
      <protection hidden="1"/>
    </xf>
    <xf numFmtId="0" fontId="14" fillId="0" borderId="30" xfId="20" applyFont="1" applyFill="1" applyBorder="1" applyAlignment="1" applyProtection="1">
      <alignment horizontal="center"/>
      <protection hidden="1"/>
    </xf>
    <xf numFmtId="0" fontId="0" fillId="0" borderId="30" xfId="0" applyBorder="1" applyAlignment="1">
      <alignment horizontal="left"/>
    </xf>
    <xf numFmtId="0" fontId="15" fillId="2" borderId="30" xfId="20" applyFont="1" applyFill="1" applyBorder="1" applyAlignment="1" applyProtection="1">
      <alignment horizontal="center" vertical="justify"/>
      <protection hidden="1"/>
    </xf>
    <xf numFmtId="0" fontId="15" fillId="2" borderId="30" xfId="20" applyFont="1" applyFill="1" applyBorder="1" applyProtection="1">
      <alignment/>
      <protection hidden="1"/>
    </xf>
    <xf numFmtId="49" fontId="1" fillId="2" borderId="30" xfId="20" applyNumberFormat="1" applyFont="1" applyFill="1" applyBorder="1" applyAlignment="1" applyProtection="1">
      <alignment horizontal="center"/>
      <protection hidden="1"/>
    </xf>
    <xf numFmtId="3" fontId="1" fillId="0" borderId="30" xfId="20" applyNumberFormat="1" applyFont="1" applyFill="1" applyBorder="1" applyAlignment="1" applyProtection="1">
      <alignment horizontal="right"/>
      <protection hidden="1"/>
    </xf>
    <xf numFmtId="0" fontId="1" fillId="0" borderId="21" xfId="20" applyBorder="1" applyProtection="1">
      <alignment/>
      <protection/>
    </xf>
    <xf numFmtId="0" fontId="1" fillId="0" borderId="44" xfId="20" applyFont="1" applyFill="1" applyBorder="1" applyAlignment="1" applyProtection="1">
      <alignment horizontal="left"/>
      <protection hidden="1"/>
    </xf>
    <xf numFmtId="0" fontId="1" fillId="0" borderId="58" xfId="20" applyFont="1" applyFill="1" applyBorder="1" applyAlignment="1" applyProtection="1">
      <alignment horizontal="center"/>
      <protection hidden="1"/>
    </xf>
    <xf numFmtId="0" fontId="0" fillId="0" borderId="58" xfId="0" applyBorder="1" applyAlignment="1">
      <alignment horizontal="left"/>
    </xf>
    <xf numFmtId="0" fontId="15" fillId="2" borderId="58" xfId="20" applyFont="1" applyFill="1" applyBorder="1" applyAlignment="1" applyProtection="1">
      <alignment horizontal="center" vertical="justify"/>
      <protection hidden="1"/>
    </xf>
    <xf numFmtId="0" fontId="15" fillId="2" borderId="58" xfId="20" applyFont="1" applyFill="1" applyBorder="1" applyProtection="1">
      <alignment/>
      <protection hidden="1"/>
    </xf>
    <xf numFmtId="49" fontId="1" fillId="2" borderId="58" xfId="20" applyNumberFormat="1" applyFont="1" applyFill="1" applyBorder="1" applyAlignment="1" applyProtection="1">
      <alignment horizontal="center"/>
      <protection hidden="1"/>
    </xf>
    <xf numFmtId="3" fontId="1" fillId="2" borderId="58" xfId="20" applyNumberFormat="1" applyFont="1" applyFill="1" applyBorder="1" applyAlignment="1" applyProtection="1">
      <alignment horizontal="center"/>
      <protection hidden="1"/>
    </xf>
    <xf numFmtId="3" fontId="1" fillId="0" borderId="42" xfId="20" applyNumberFormat="1" applyFont="1" applyFill="1" applyBorder="1" applyAlignment="1" applyProtection="1">
      <alignment horizontal="right"/>
      <protection hidden="1"/>
    </xf>
    <xf numFmtId="0" fontId="1" fillId="0" borderId="0" xfId="20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left"/>
    </xf>
    <xf numFmtId="0" fontId="15" fillId="2" borderId="0" xfId="20" applyFont="1" applyFill="1" applyBorder="1" applyAlignment="1" applyProtection="1">
      <alignment horizontal="center" vertical="justify"/>
      <protection hidden="1"/>
    </xf>
    <xf numFmtId="0" fontId="15" fillId="2" borderId="0" xfId="20" applyFont="1" applyFill="1" applyBorder="1" applyProtection="1">
      <alignment/>
      <protection hidden="1"/>
    </xf>
    <xf numFmtId="49" fontId="1" fillId="2" borderId="0" xfId="20" applyNumberFormat="1" applyFont="1" applyFill="1" applyBorder="1" applyAlignment="1" applyProtection="1">
      <alignment horizontal="center"/>
      <protection hidden="1"/>
    </xf>
    <xf numFmtId="0" fontId="1" fillId="0" borderId="39" xfId="20" applyFont="1" applyFill="1" applyBorder="1" applyAlignment="1" applyProtection="1">
      <alignment horizontal="center"/>
      <protection hidden="1"/>
    </xf>
    <xf numFmtId="0" fontId="1" fillId="0" borderId="18" xfId="20" applyFont="1" applyFill="1" applyBorder="1" applyAlignment="1" applyProtection="1">
      <alignment horizontal="center"/>
      <protection hidden="1"/>
    </xf>
    <xf numFmtId="0" fontId="0" fillId="0" borderId="18" xfId="0" applyBorder="1" applyAlignment="1">
      <alignment horizontal="left"/>
    </xf>
    <xf numFmtId="0" fontId="15" fillId="2" borderId="18" xfId="20" applyFont="1" applyFill="1" applyBorder="1" applyAlignment="1" applyProtection="1">
      <alignment horizontal="center" vertical="justify"/>
      <protection hidden="1"/>
    </xf>
    <xf numFmtId="0" fontId="15" fillId="2" borderId="18" xfId="20" applyFont="1" applyFill="1" applyBorder="1" applyProtection="1">
      <alignment/>
      <protection hidden="1"/>
    </xf>
    <xf numFmtId="49" fontId="1" fillId="2" borderId="18" xfId="20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left"/>
    </xf>
    <xf numFmtId="0" fontId="15" fillId="2" borderId="10" xfId="20" applyFont="1" applyFill="1" applyBorder="1" applyAlignment="1" applyProtection="1">
      <alignment horizontal="center" vertical="justify"/>
      <protection hidden="1"/>
    </xf>
    <xf numFmtId="0" fontId="15" fillId="2" borderId="10" xfId="20" applyFont="1" applyFill="1" applyBorder="1" applyProtection="1">
      <alignment/>
      <protection hidden="1"/>
    </xf>
    <xf numFmtId="49" fontId="1" fillId="2" borderId="10" xfId="20" applyNumberFormat="1" applyFont="1" applyFill="1" applyBorder="1" applyAlignment="1" applyProtection="1">
      <alignment horizontal="center"/>
      <protection hidden="1"/>
    </xf>
    <xf numFmtId="3" fontId="1" fillId="2" borderId="10" xfId="20" applyNumberFormat="1" applyFont="1" applyFill="1" applyBorder="1" applyAlignment="1" applyProtection="1">
      <alignment horizontal="center"/>
      <protection hidden="1"/>
    </xf>
    <xf numFmtId="3" fontId="1" fillId="0" borderId="10" xfId="20" applyNumberFormat="1" applyFont="1" applyFill="1" applyBorder="1" applyAlignment="1" applyProtection="1">
      <alignment horizontal="right"/>
      <protection hidden="1"/>
    </xf>
    <xf numFmtId="166" fontId="1" fillId="0" borderId="71" xfId="20" applyNumberFormat="1" applyFont="1" applyBorder="1" applyAlignment="1" applyProtection="1">
      <alignment horizontal="center"/>
      <protection/>
    </xf>
    <xf numFmtId="166" fontId="1" fillId="0" borderId="73" xfId="20" applyNumberFormat="1" applyFont="1" applyBorder="1" applyAlignment="1" applyProtection="1">
      <alignment horizontal="center"/>
      <protection/>
    </xf>
    <xf numFmtId="166" fontId="20" fillId="0" borderId="74" xfId="20" applyNumberFormat="1" applyFont="1" applyBorder="1" applyAlignment="1" applyProtection="1">
      <alignment horizontal="center"/>
      <protection/>
    </xf>
    <xf numFmtId="166" fontId="20" fillId="0" borderId="0" xfId="20" applyNumberFormat="1" applyFont="1" applyBorder="1" applyAlignment="1" applyProtection="1">
      <alignment horizontal="center"/>
      <protection/>
    </xf>
    <xf numFmtId="0" fontId="14" fillId="2" borderId="17" xfId="20" applyFont="1" applyFill="1" applyBorder="1" applyAlignment="1" applyProtection="1">
      <alignment horizontal="right"/>
      <protection hidden="1"/>
    </xf>
    <xf numFmtId="0" fontId="14" fillId="2" borderId="18" xfId="20" applyFont="1" applyFill="1" applyBorder="1" applyAlignment="1" applyProtection="1">
      <alignment horizontal="right"/>
      <protection hidden="1"/>
    </xf>
    <xf numFmtId="165" fontId="1" fillId="9" borderId="51" xfId="23" applyFont="1" applyFill="1" applyBorder="1" applyAlignment="1" applyProtection="1">
      <alignment horizontal="left"/>
      <protection hidden="1"/>
    </xf>
    <xf numFmtId="0" fontId="14" fillId="0" borderId="75" xfId="20" applyFont="1" applyFill="1" applyBorder="1" applyAlignment="1" applyProtection="1">
      <alignment horizontal="center"/>
      <protection hidden="1"/>
    </xf>
    <xf numFmtId="0" fontId="1" fillId="2" borderId="16" xfId="20" applyFont="1" applyFill="1" applyBorder="1" applyAlignment="1" applyProtection="1">
      <alignment horizontal="center"/>
      <protection hidden="1"/>
    </xf>
    <xf numFmtId="168" fontId="14" fillId="0" borderId="76" xfId="20" applyNumberFormat="1" applyFont="1" applyFill="1" applyBorder="1" applyAlignment="1" applyProtection="1">
      <alignment horizontal="right"/>
      <protection hidden="1"/>
    </xf>
    <xf numFmtId="1" fontId="33" fillId="0" borderId="82" xfId="20" applyNumberFormat="1" applyFont="1" applyFill="1" applyBorder="1" applyAlignment="1" applyProtection="1">
      <alignment horizontal="center"/>
      <protection hidden="1"/>
    </xf>
    <xf numFmtId="0" fontId="14" fillId="0" borderId="23" xfId="20" applyFont="1" applyFill="1" applyBorder="1" applyAlignment="1" applyProtection="1">
      <alignment horizontal="center"/>
      <protection hidden="1"/>
    </xf>
    <xf numFmtId="0" fontId="1" fillId="2" borderId="54" xfId="20" applyFont="1" applyFill="1" applyBorder="1" applyAlignment="1" applyProtection="1">
      <alignment horizontal="center"/>
      <protection hidden="1"/>
    </xf>
    <xf numFmtId="168" fontId="14" fillId="0" borderId="78" xfId="20" applyNumberFormat="1" applyFont="1" applyFill="1" applyBorder="1" applyAlignment="1" applyProtection="1">
      <alignment horizontal="right"/>
      <protection hidden="1"/>
    </xf>
    <xf numFmtId="1" fontId="33" fillId="0" borderId="55" xfId="20" applyNumberFormat="1" applyFont="1" applyFill="1" applyBorder="1" applyAlignment="1" applyProtection="1">
      <alignment horizontal="center"/>
      <protection hidden="1"/>
    </xf>
    <xf numFmtId="0" fontId="15" fillId="2" borderId="32" xfId="20" applyFont="1" applyFill="1" applyBorder="1" applyAlignment="1" applyProtection="1">
      <alignment horizontal="center" vertical="justify"/>
      <protection hidden="1"/>
    </xf>
    <xf numFmtId="0" fontId="34" fillId="2" borderId="31" xfId="20" applyFont="1" applyFill="1" applyBorder="1" applyAlignment="1" applyProtection="1">
      <alignment horizontal="center"/>
      <protection hidden="1"/>
    </xf>
    <xf numFmtId="167" fontId="7" fillId="0" borderId="54" xfId="24" applyNumberFormat="1" applyFont="1" applyFill="1" applyBorder="1" applyAlignment="1" applyProtection="1">
      <alignment horizontal="left" vertical="center"/>
      <protection hidden="1" locked="0"/>
    </xf>
    <xf numFmtId="0" fontId="1" fillId="0" borderId="54" xfId="20" applyFont="1" applyFill="1" applyBorder="1" applyAlignment="1" applyProtection="1">
      <alignment horizontal="center"/>
      <protection hidden="1"/>
    </xf>
    <xf numFmtId="0" fontId="1" fillId="2" borderId="55" xfId="20" applyFont="1" applyFill="1" applyBorder="1" applyAlignment="1" applyProtection="1">
      <alignment/>
      <protection hidden="1"/>
    </xf>
    <xf numFmtId="0" fontId="34" fillId="2" borderId="83" xfId="20" applyFont="1" applyFill="1" applyBorder="1" applyAlignment="1" applyProtection="1">
      <alignment horizontal="center"/>
      <protection hidden="1"/>
    </xf>
    <xf numFmtId="0" fontId="1" fillId="0" borderId="32" xfId="24" applyFill="1" applyBorder="1" applyAlignment="1" applyProtection="1">
      <alignment vertical="center"/>
      <protection hidden="1" locked="0"/>
    </xf>
    <xf numFmtId="0" fontId="1" fillId="0" borderId="55" xfId="24" applyFill="1" applyBorder="1" applyAlignment="1" applyProtection="1">
      <alignment vertical="center"/>
      <protection hidden="1" locked="0"/>
    </xf>
    <xf numFmtId="167" fontId="23" fillId="0" borderId="32" xfId="0" applyNumberFormat="1" applyFont="1" applyFill="1" applyBorder="1" applyAlignment="1" applyProtection="1">
      <alignment horizontal="left" vertical="center"/>
      <protection hidden="1"/>
    </xf>
    <xf numFmtId="0" fontId="1" fillId="2" borderId="32" xfId="20" applyFont="1" applyFill="1" applyBorder="1" applyAlignment="1" applyProtection="1">
      <alignment/>
      <protection hidden="1"/>
    </xf>
    <xf numFmtId="0" fontId="15" fillId="2" borderId="83" xfId="20" applyFont="1" applyFill="1" applyBorder="1" applyAlignment="1" applyProtection="1">
      <alignment horizontal="center"/>
      <protection hidden="1"/>
    </xf>
    <xf numFmtId="168" fontId="14" fillId="2" borderId="78" xfId="20" applyNumberFormat="1" applyFont="1" applyFill="1" applyBorder="1" applyAlignment="1" applyProtection="1">
      <alignment horizontal="right"/>
      <protection hidden="1"/>
    </xf>
    <xf numFmtId="0" fontId="0" fillId="0" borderId="27" xfId="0" applyBorder="1" applyAlignment="1">
      <alignment horizontal="left"/>
    </xf>
    <xf numFmtId="0" fontId="1" fillId="2" borderId="27" xfId="20" applyFont="1" applyFill="1" applyBorder="1" applyAlignment="1" applyProtection="1">
      <alignment horizontal="center" vertical="justify"/>
      <protection hidden="1"/>
    </xf>
    <xf numFmtId="0" fontId="1" fillId="2" borderId="26" xfId="20" applyFont="1" applyFill="1" applyBorder="1" applyProtection="1">
      <alignment/>
      <protection hidden="1"/>
    </xf>
    <xf numFmtId="3" fontId="1" fillId="2" borderId="81" xfId="20" applyNumberFormat="1" applyFont="1" applyFill="1" applyBorder="1" applyAlignment="1" applyProtection="1">
      <alignment horizontal="right"/>
      <protection hidden="1"/>
    </xf>
    <xf numFmtId="1" fontId="33" fillId="0" borderId="84" xfId="20" applyNumberFormat="1" applyFont="1" applyFill="1" applyBorder="1" applyAlignment="1" applyProtection="1">
      <alignment horizontal="center"/>
      <protection hidden="1"/>
    </xf>
    <xf numFmtId="0" fontId="0" fillId="0" borderId="16" xfId="0" applyFont="1" applyBorder="1" applyAlignment="1">
      <alignment horizontal="center"/>
    </xf>
    <xf numFmtId="0" fontId="1" fillId="0" borderId="10" xfId="20" applyFont="1" applyFill="1" applyBorder="1" applyAlignment="1" applyProtection="1">
      <alignment horizontal="center"/>
      <protection hidden="1"/>
    </xf>
    <xf numFmtId="0" fontId="14" fillId="0" borderId="10" xfId="20" applyFont="1" applyFill="1" applyBorder="1" applyAlignment="1" applyProtection="1">
      <alignment horizontal="left"/>
      <protection hidden="1"/>
    </xf>
    <xf numFmtId="0" fontId="14" fillId="0" borderId="10" xfId="20" applyFont="1" applyFill="1" applyBorder="1" applyProtection="1">
      <alignment/>
      <protection hidden="1"/>
    </xf>
    <xf numFmtId="0" fontId="1" fillId="0" borderId="75" xfId="20" applyFont="1" applyFill="1" applyBorder="1" applyAlignment="1" applyProtection="1">
      <alignment horizontal="center"/>
      <protection hidden="1"/>
    </xf>
    <xf numFmtId="166" fontId="14" fillId="0" borderId="76" xfId="20" applyNumberFormat="1" applyFont="1" applyFill="1" applyBorder="1" applyAlignment="1" applyProtection="1">
      <alignment horizontal="right"/>
      <protection hidden="1"/>
    </xf>
    <xf numFmtId="1" fontId="33" fillId="2" borderId="24" xfId="20" applyNumberFormat="1" applyFont="1" applyFill="1" applyBorder="1" applyAlignment="1" applyProtection="1" quotePrefix="1">
      <alignment horizontal="center"/>
      <protection hidden="1"/>
    </xf>
    <xf numFmtId="0" fontId="1" fillId="0" borderId="85" xfId="20" applyFont="1" applyFill="1" applyBorder="1" applyAlignment="1" applyProtection="1">
      <alignment horizontal="center"/>
      <protection hidden="1"/>
    </xf>
    <xf numFmtId="166" fontId="14" fillId="0" borderId="86" xfId="20" applyNumberFormat="1" applyFont="1" applyFill="1" applyBorder="1" applyAlignment="1" applyProtection="1">
      <alignment horizontal="right"/>
      <protection hidden="1"/>
    </xf>
    <xf numFmtId="1" fontId="33" fillId="2" borderId="40" xfId="20" applyNumberFormat="1" applyFont="1" applyFill="1" applyBorder="1" applyAlignment="1" applyProtection="1">
      <alignment horizontal="center"/>
      <protection hidden="1"/>
    </xf>
    <xf numFmtId="166" fontId="14" fillId="0" borderId="87" xfId="20" applyNumberFormat="1" applyFont="1" applyFill="1" applyBorder="1" applyAlignment="1" applyProtection="1">
      <alignment horizontal="right"/>
      <protection hidden="1"/>
    </xf>
    <xf numFmtId="169" fontId="14" fillId="0" borderId="86" xfId="20" applyNumberFormat="1" applyFont="1" applyFill="1" applyBorder="1" applyAlignment="1" applyProtection="1">
      <alignment horizontal="right"/>
      <protection hidden="1"/>
    </xf>
    <xf numFmtId="166" fontId="1" fillId="0" borderId="87" xfId="20" applyNumberFormat="1" applyFont="1" applyFill="1" applyBorder="1" applyAlignment="1" applyProtection="1">
      <alignment horizontal="right"/>
      <protection hidden="1"/>
    </xf>
    <xf numFmtId="166" fontId="1" fillId="0" borderId="86" xfId="20" applyNumberFormat="1" applyFont="1" applyFill="1" applyBorder="1" applyAlignment="1" applyProtection="1">
      <alignment horizontal="right"/>
      <protection hidden="1"/>
    </xf>
    <xf numFmtId="166" fontId="1" fillId="0" borderId="88" xfId="20" applyNumberFormat="1" applyFont="1" applyFill="1" applyBorder="1" applyAlignment="1" applyProtection="1">
      <alignment horizontal="right"/>
      <protection hidden="1"/>
    </xf>
    <xf numFmtId="0" fontId="0" fillId="0" borderId="15" xfId="0" applyBorder="1" applyAlignment="1">
      <alignment vertical="center"/>
    </xf>
    <xf numFmtId="0" fontId="14" fillId="2" borderId="15" xfId="20" applyFont="1" applyFill="1" applyBorder="1" applyAlignment="1" applyProtection="1">
      <alignment horizontal="center"/>
      <protection hidden="1"/>
    </xf>
    <xf numFmtId="0" fontId="0" fillId="0" borderId="15" xfId="0" applyBorder="1" applyAlignment="1">
      <alignment horizontal="left" vertical="justify"/>
    </xf>
    <xf numFmtId="0" fontId="15" fillId="2" borderId="15" xfId="20" applyFont="1" applyFill="1" applyBorder="1" applyAlignment="1" applyProtection="1">
      <alignment/>
      <protection hidden="1"/>
    </xf>
    <xf numFmtId="0" fontId="23" fillId="2" borderId="15" xfId="20" applyFont="1" applyFill="1" applyBorder="1" applyAlignment="1" applyProtection="1">
      <alignment horizontal="center"/>
      <protection hidden="1"/>
    </xf>
    <xf numFmtId="49" fontId="23" fillId="2" borderId="30" xfId="20" applyNumberFormat="1" applyFont="1" applyFill="1" applyBorder="1" applyAlignment="1" applyProtection="1">
      <alignment horizontal="center"/>
      <protection hidden="1"/>
    </xf>
    <xf numFmtId="1" fontId="33" fillId="2" borderId="15" xfId="20" applyNumberFormat="1" applyFont="1" applyFill="1" applyBorder="1" applyAlignment="1" applyProtection="1">
      <alignment horizontal="center"/>
      <protection hidden="1"/>
    </xf>
    <xf numFmtId="49" fontId="1" fillId="2" borderId="15" xfId="20" applyNumberFormat="1" applyFont="1" applyFill="1" applyBorder="1" applyAlignment="1" applyProtection="1">
      <alignment horizontal="center"/>
      <protection hidden="1"/>
    </xf>
    <xf numFmtId="166" fontId="1" fillId="0" borderId="0" xfId="20" applyNumberFormat="1" applyBorder="1" applyProtection="1">
      <alignment/>
      <protection/>
    </xf>
    <xf numFmtId="0" fontId="14" fillId="2" borderId="16" xfId="20" applyFont="1" applyFill="1" applyBorder="1" applyAlignment="1" applyProtection="1">
      <alignment/>
      <protection hidden="1"/>
    </xf>
    <xf numFmtId="0" fontId="14" fillId="2" borderId="51" xfId="20" applyFont="1" applyFill="1" applyBorder="1" applyAlignment="1" applyProtection="1">
      <alignment/>
      <protection hidden="1"/>
    </xf>
    <xf numFmtId="0" fontId="23" fillId="2" borderId="51" xfId="20" applyFont="1" applyFill="1" applyBorder="1" applyAlignment="1" applyProtection="1">
      <alignment horizontal="left"/>
      <protection hidden="1"/>
    </xf>
    <xf numFmtId="0" fontId="23" fillId="2" borderId="51" xfId="20" applyFont="1" applyFill="1" applyBorder="1" applyProtection="1">
      <alignment/>
      <protection hidden="1"/>
    </xf>
    <xf numFmtId="0" fontId="23" fillId="0" borderId="24" xfId="20" applyFont="1" applyFill="1" applyBorder="1" applyAlignment="1" applyProtection="1">
      <alignment horizontal="center"/>
      <protection hidden="1"/>
    </xf>
    <xf numFmtId="3" fontId="23" fillId="2" borderId="76" xfId="20" applyNumberFormat="1" applyFont="1" applyFill="1" applyBorder="1" applyAlignment="1" applyProtection="1">
      <alignment horizontal="right"/>
      <protection hidden="1"/>
    </xf>
    <xf numFmtId="1" fontId="33" fillId="2" borderId="52" xfId="20" applyNumberFormat="1" applyFont="1" applyFill="1" applyBorder="1" applyAlignment="1" applyProtection="1">
      <alignment horizontal="center"/>
      <protection hidden="1"/>
    </xf>
    <xf numFmtId="166" fontId="1" fillId="0" borderId="89" xfId="20" applyNumberFormat="1" applyBorder="1" applyAlignment="1" applyProtection="1">
      <alignment horizontal="right"/>
      <protection/>
    </xf>
    <xf numFmtId="0" fontId="14" fillId="2" borderId="54" xfId="20" applyFont="1" applyFill="1" applyBorder="1" applyAlignment="1" applyProtection="1">
      <alignment/>
      <protection hidden="1"/>
    </xf>
    <xf numFmtId="0" fontId="14" fillId="2" borderId="32" xfId="20" applyFont="1" applyFill="1" applyBorder="1" applyAlignment="1" applyProtection="1">
      <alignment/>
      <protection hidden="1"/>
    </xf>
    <xf numFmtId="0" fontId="23" fillId="0" borderId="31" xfId="20" applyFont="1" applyFill="1" applyBorder="1" applyAlignment="1" applyProtection="1">
      <alignment horizontal="center"/>
      <protection hidden="1"/>
    </xf>
    <xf numFmtId="3" fontId="23" fillId="2" borderId="90" xfId="20" applyNumberFormat="1" applyFont="1" applyFill="1" applyBorder="1" applyAlignment="1" applyProtection="1">
      <alignment horizontal="right"/>
      <protection hidden="1"/>
    </xf>
    <xf numFmtId="1" fontId="33" fillId="2" borderId="82" xfId="20" applyNumberFormat="1" applyFont="1" applyFill="1" applyBorder="1" applyAlignment="1" applyProtection="1">
      <alignment horizontal="center"/>
      <protection hidden="1"/>
    </xf>
    <xf numFmtId="1" fontId="33" fillId="2" borderId="55" xfId="20" applyNumberFormat="1" applyFont="1" applyFill="1" applyBorder="1" applyAlignment="1" applyProtection="1">
      <alignment horizontal="center"/>
      <protection hidden="1"/>
    </xf>
    <xf numFmtId="0" fontId="14" fillId="2" borderId="79" xfId="20" applyFont="1" applyFill="1" applyBorder="1" applyAlignment="1" applyProtection="1">
      <alignment/>
      <protection hidden="1"/>
    </xf>
    <xf numFmtId="0" fontId="14" fillId="2" borderId="27" xfId="20" applyFont="1" applyFill="1" applyBorder="1" applyAlignment="1" applyProtection="1">
      <alignment/>
      <protection hidden="1"/>
    </xf>
    <xf numFmtId="0" fontId="23" fillId="2" borderId="79" xfId="20" applyFont="1" applyFill="1" applyBorder="1" applyAlignment="1" applyProtection="1">
      <alignment horizontal="left"/>
      <protection hidden="1"/>
    </xf>
    <xf numFmtId="0" fontId="23" fillId="2" borderId="27" xfId="20" applyFont="1" applyFill="1" applyBorder="1" applyAlignment="1" applyProtection="1">
      <alignment horizontal="left"/>
      <protection hidden="1"/>
    </xf>
    <xf numFmtId="0" fontId="23" fillId="0" borderId="26" xfId="20" applyFont="1" applyFill="1" applyBorder="1" applyAlignment="1" applyProtection="1">
      <alignment horizontal="center"/>
      <protection hidden="1"/>
    </xf>
    <xf numFmtId="3" fontId="23" fillId="2" borderId="88" xfId="20" applyNumberFormat="1" applyFont="1" applyFill="1" applyBorder="1" applyAlignment="1" applyProtection="1">
      <alignment horizontal="right"/>
      <protection hidden="1"/>
    </xf>
    <xf numFmtId="1" fontId="33" fillId="2" borderId="84" xfId="20" applyNumberFormat="1" applyFont="1" applyFill="1" applyBorder="1" applyAlignment="1" applyProtection="1">
      <alignment horizontal="center"/>
      <protection hidden="1"/>
    </xf>
    <xf numFmtId="166" fontId="1" fillId="0" borderId="0" xfId="20" applyNumberFormat="1" applyProtection="1">
      <alignment/>
      <protection/>
    </xf>
    <xf numFmtId="0" fontId="16" fillId="2" borderId="44" xfId="20" applyFont="1" applyFill="1" applyBorder="1" applyAlignment="1" applyProtection="1">
      <alignment horizontal="left" vertical="center"/>
      <protection hidden="1" locked="0"/>
    </xf>
    <xf numFmtId="0" fontId="7" fillId="2" borderId="58" xfId="20" applyFont="1" applyFill="1" applyBorder="1" applyAlignment="1" applyProtection="1">
      <alignment horizontal="left" vertical="center"/>
      <protection hidden="1" locked="0"/>
    </xf>
    <xf numFmtId="0" fontId="1" fillId="0" borderId="58" xfId="20" applyFont="1" applyBorder="1" applyAlignment="1" applyProtection="1">
      <alignment horizontal="left" vertical="center"/>
      <protection hidden="1" locked="0"/>
    </xf>
    <xf numFmtId="0" fontId="1" fillId="0" borderId="42" xfId="20" applyFont="1" applyBorder="1" applyAlignment="1" applyProtection="1">
      <alignment horizontal="left" vertical="center"/>
      <protection hidden="1" locked="0"/>
    </xf>
    <xf numFmtId="166" fontId="1" fillId="0" borderId="22" xfId="20" applyNumberFormat="1" applyFont="1" applyFill="1" applyBorder="1" applyProtection="1">
      <alignment/>
      <protection/>
    </xf>
    <xf numFmtId="0" fontId="7" fillId="2" borderId="64" xfId="20" applyFont="1" applyFill="1" applyBorder="1" applyAlignment="1" applyProtection="1">
      <alignment horizontal="left" vertical="center"/>
      <protection hidden="1" locked="0"/>
    </xf>
    <xf numFmtId="0" fontId="1" fillId="0" borderId="0" xfId="20" applyFont="1" applyBorder="1" applyAlignment="1" applyProtection="1">
      <alignment horizontal="left" vertical="center"/>
      <protection hidden="1" locked="0"/>
    </xf>
    <xf numFmtId="0" fontId="1" fillId="0" borderId="65" xfId="20" applyFont="1" applyBorder="1" applyAlignment="1" applyProtection="1">
      <alignment horizontal="left" vertical="center"/>
      <protection hidden="1" locked="0"/>
    </xf>
    <xf numFmtId="170" fontId="1" fillId="0" borderId="22" xfId="20" applyNumberFormat="1" applyBorder="1" applyAlignment="1" applyProtection="1">
      <alignment horizontal="right"/>
      <protection/>
    </xf>
    <xf numFmtId="0" fontId="1" fillId="0" borderId="0" xfId="20" applyFill="1" applyProtection="1">
      <alignment/>
      <protection/>
    </xf>
    <xf numFmtId="0" fontId="7" fillId="2" borderId="18" xfId="20" applyFont="1" applyFill="1" applyBorder="1" applyAlignment="1" applyProtection="1">
      <alignment horizontal="left" vertical="center"/>
      <protection hidden="1" locked="0"/>
    </xf>
    <xf numFmtId="0" fontId="1" fillId="0" borderId="18" xfId="20" applyFont="1" applyBorder="1" applyAlignment="1" applyProtection="1">
      <alignment horizontal="left" vertical="center"/>
      <protection hidden="1" locked="0"/>
    </xf>
    <xf numFmtId="0" fontId="1" fillId="0" borderId="37" xfId="20" applyFont="1" applyBorder="1" applyAlignment="1" applyProtection="1">
      <alignment horizontal="left" vertical="center"/>
      <protection hidden="1" locked="0"/>
    </xf>
    <xf numFmtId="3" fontId="14" fillId="0" borderId="81" xfId="20" applyNumberFormat="1" applyFont="1" applyFill="1" applyBorder="1" applyAlignment="1" applyProtection="1">
      <alignment horizontal="right"/>
      <protection hidden="1"/>
    </xf>
    <xf numFmtId="167" fontId="23" fillId="2" borderId="54" xfId="0" applyNumberFormat="1" applyFont="1" applyFill="1" applyBorder="1" applyAlignment="1" applyProtection="1">
      <alignment horizontal="left" vertical="center"/>
      <protection hidden="1"/>
    </xf>
    <xf numFmtId="167" fontId="7" fillId="2" borderId="54" xfId="24" applyNumberFormat="1" applyFont="1" applyFill="1" applyBorder="1" applyAlignment="1" applyProtection="1">
      <alignment horizontal="left" vertical="center"/>
      <protection hidden="1" locked="0"/>
    </xf>
    <xf numFmtId="0" fontId="1" fillId="0" borderId="32" xfId="24" applyBorder="1" applyAlignment="1" applyProtection="1">
      <alignment vertical="center"/>
      <protection hidden="1" locked="0"/>
    </xf>
    <xf numFmtId="0" fontId="1" fillId="0" borderId="55" xfId="24" applyBorder="1" applyAlignment="1" applyProtection="1">
      <alignment vertical="center"/>
      <protection hidden="1" locked="0"/>
    </xf>
    <xf numFmtId="0" fontId="15" fillId="0" borderId="31" xfId="20" applyFont="1" applyFill="1" applyBorder="1" applyAlignment="1" applyProtection="1">
      <alignment horizontal="center"/>
      <protection hidden="1"/>
    </xf>
    <xf numFmtId="1" fontId="33" fillId="0" borderId="91" xfId="20" applyNumberFormat="1" applyFont="1" applyFill="1" applyBorder="1" applyAlignment="1" applyProtection="1">
      <alignment horizontal="center"/>
      <protection hidden="1"/>
    </xf>
    <xf numFmtId="0" fontId="0" fillId="0" borderId="32" xfId="0" applyBorder="1" applyAlignment="1">
      <alignment horizontal="left"/>
    </xf>
    <xf numFmtId="0" fontId="1" fillId="2" borderId="32" xfId="20" applyFont="1" applyFill="1" applyBorder="1" applyAlignment="1" applyProtection="1">
      <alignment horizontal="center" vertical="justify"/>
      <protection hidden="1"/>
    </xf>
    <xf numFmtId="167" fontId="7" fillId="2" borderId="79" xfId="24" applyNumberFormat="1" applyFont="1" applyFill="1" applyBorder="1" applyAlignment="1" applyProtection="1">
      <alignment horizontal="left" vertical="center"/>
      <protection hidden="1" locked="0"/>
    </xf>
    <xf numFmtId="168" fontId="14" fillId="2" borderId="81" xfId="20" applyNumberFormat="1" applyFont="1" applyFill="1" applyBorder="1" applyAlignment="1" applyProtection="1">
      <alignment horizontal="right"/>
      <protection hidden="1"/>
    </xf>
    <xf numFmtId="166" fontId="1" fillId="0" borderId="22" xfId="20" applyNumberFormat="1" applyFill="1" applyBorder="1" applyProtection="1">
      <alignment/>
      <protection/>
    </xf>
    <xf numFmtId="0" fontId="14" fillId="2" borderId="51" xfId="20" applyFont="1" applyFill="1" applyBorder="1" applyAlignment="1" applyProtection="1">
      <alignment horizontal="right"/>
      <protection hidden="1"/>
    </xf>
    <xf numFmtId="1" fontId="33" fillId="0" borderId="52" xfId="20" applyNumberFormat="1" applyFont="1" applyFill="1" applyBorder="1" applyAlignment="1" applyProtection="1">
      <alignment horizontal="center"/>
      <protection hidden="1"/>
    </xf>
    <xf numFmtId="168" fontId="19" fillId="0" borderId="78" xfId="20" applyNumberFormat="1" applyFont="1" applyFill="1" applyBorder="1" applyAlignment="1" applyProtection="1">
      <alignment horizontal="right"/>
      <protection hidden="1"/>
    </xf>
    <xf numFmtId="167" fontId="7" fillId="0" borderId="79" xfId="24" applyNumberFormat="1" applyFont="1" applyFill="1" applyBorder="1" applyAlignment="1" applyProtection="1">
      <alignment horizontal="left" vertical="center"/>
      <protection hidden="1" locked="0"/>
    </xf>
    <xf numFmtId="168" fontId="14" fillId="0" borderId="81" xfId="20" applyNumberFormat="1" applyFont="1" applyFill="1" applyBorder="1" applyAlignment="1" applyProtection="1">
      <alignment horizontal="right"/>
      <protection hidden="1"/>
    </xf>
    <xf numFmtId="168" fontId="14" fillId="2" borderId="76" xfId="20" applyNumberFormat="1" applyFont="1" applyFill="1" applyBorder="1" applyAlignment="1" applyProtection="1">
      <alignment horizontal="right"/>
      <protection hidden="1"/>
    </xf>
    <xf numFmtId="165" fontId="23" fillId="9" borderId="18" xfId="23" applyFont="1" applyFill="1" applyBorder="1" applyAlignment="1" applyProtection="1">
      <alignment horizontal="left"/>
      <protection hidden="1"/>
    </xf>
    <xf numFmtId="167" fontId="23" fillId="2" borderId="58" xfId="0" applyNumberFormat="1" applyFont="1" applyFill="1" applyBorder="1" applyAlignment="1" applyProtection="1">
      <alignment horizontal="left" vertical="center"/>
      <protection hidden="1"/>
    </xf>
    <xf numFmtId="0" fontId="1" fillId="2" borderId="58" xfId="20" applyFont="1" applyFill="1" applyBorder="1" applyAlignment="1" applyProtection="1">
      <alignment/>
      <protection hidden="1"/>
    </xf>
    <xf numFmtId="0" fontId="34" fillId="2" borderId="92" xfId="20" applyFont="1" applyFill="1" applyBorder="1" applyAlignment="1" applyProtection="1">
      <alignment horizontal="center"/>
      <protection hidden="1"/>
    </xf>
    <xf numFmtId="3" fontId="1" fillId="2" borderId="93" xfId="20" applyNumberFormat="1" applyFont="1" applyFill="1" applyBorder="1" applyAlignment="1" applyProtection="1">
      <alignment horizontal="right"/>
      <protection hidden="1"/>
    </xf>
    <xf numFmtId="0" fontId="1" fillId="2" borderId="94" xfId="20" applyFont="1" applyFill="1" applyBorder="1" applyProtection="1">
      <alignment/>
      <protection hidden="1"/>
    </xf>
    <xf numFmtId="166" fontId="14" fillId="0" borderId="95" xfId="20" applyNumberFormat="1" applyFont="1" applyFill="1" applyBorder="1" applyAlignment="1" applyProtection="1">
      <alignment horizontal="right"/>
      <protection hidden="1"/>
    </xf>
    <xf numFmtId="0" fontId="1" fillId="0" borderId="0" xfId="20" applyFont="1" applyProtection="1">
      <alignment/>
      <protection/>
    </xf>
    <xf numFmtId="169" fontId="14" fillId="0" borderId="88" xfId="20" applyNumberFormat="1" applyFont="1" applyFill="1" applyBorder="1" applyAlignment="1" applyProtection="1">
      <alignment horizontal="right"/>
      <protection hidden="1"/>
    </xf>
    <xf numFmtId="166" fontId="1" fillId="0" borderId="90" xfId="20" applyNumberFormat="1" applyFont="1" applyFill="1" applyBorder="1" applyAlignment="1" applyProtection="1">
      <alignment horizontal="right"/>
      <protection hidden="1"/>
    </xf>
    <xf numFmtId="0" fontId="1" fillId="0" borderId="96" xfId="20" applyBorder="1" applyAlignment="1" applyProtection="1">
      <alignment/>
      <protection hidden="1" locked="0"/>
    </xf>
    <xf numFmtId="0" fontId="0" fillId="0" borderId="59" xfId="0" applyBorder="1" applyAlignment="1">
      <alignment horizontal="center"/>
    </xf>
    <xf numFmtId="0" fontId="7" fillId="2" borderId="57" xfId="20" applyFont="1" applyFill="1" applyBorder="1" applyAlignment="1" applyProtection="1">
      <alignment/>
      <protection hidden="1" locked="0"/>
    </xf>
    <xf numFmtId="0" fontId="1" fillId="0" borderId="59" xfId="20" applyBorder="1" applyAlignment="1" applyProtection="1">
      <alignment/>
      <protection hidden="1" locked="0"/>
    </xf>
    <xf numFmtId="0" fontId="0" fillId="0" borderId="58" xfId="0" applyBorder="1" applyAlignment="1">
      <alignment horizontal="center"/>
    </xf>
    <xf numFmtId="0" fontId="1" fillId="0" borderId="97" xfId="20" applyBorder="1" applyAlignment="1" applyProtection="1">
      <alignment/>
      <protection hidden="1" locked="0"/>
    </xf>
    <xf numFmtId="0" fontId="0" fillId="0" borderId="5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5" xfId="0" applyBorder="1" applyAlignment="1">
      <alignment horizontal="center"/>
    </xf>
    <xf numFmtId="0" fontId="7" fillId="2" borderId="54" xfId="20" applyFont="1" applyFill="1" applyBorder="1" applyAlignment="1" applyProtection="1">
      <alignment/>
      <protection hidden="1" locked="0"/>
    </xf>
    <xf numFmtId="0" fontId="1" fillId="0" borderId="55" xfId="20" applyBorder="1" applyAlignment="1" applyProtection="1">
      <alignment/>
      <protection hidden="1" locked="0"/>
    </xf>
    <xf numFmtId="0" fontId="1" fillId="0" borderId="98" xfId="20" applyBorder="1" applyAlignment="1" applyProtection="1">
      <alignment/>
      <protection hidden="1" locked="0"/>
    </xf>
    <xf numFmtId="0" fontId="0" fillId="0" borderId="56" xfId="0" applyBorder="1" applyAlignment="1">
      <alignment horizontal="center"/>
    </xf>
    <xf numFmtId="0" fontId="2" fillId="0" borderId="99" xfId="20" applyFont="1" applyBorder="1" applyAlignment="1" applyProtection="1">
      <alignment horizontal="center" vertical="center"/>
      <protection hidden="1"/>
    </xf>
    <xf numFmtId="0" fontId="2" fillId="0" borderId="2" xfId="20" applyFont="1" applyBorder="1" applyAlignment="1" applyProtection="1">
      <alignment horizontal="center" vertical="center"/>
      <protection hidden="1"/>
    </xf>
    <xf numFmtId="164" fontId="2" fillId="8" borderId="100" xfId="22" applyNumberFormat="1" applyFont="1" applyFill="1" applyBorder="1" applyAlignment="1" applyProtection="1">
      <alignment horizontal="center"/>
      <protection hidden="1" locked="0"/>
    </xf>
    <xf numFmtId="164" fontId="2" fillId="8" borderId="101" xfId="22" applyNumberFormat="1" applyFont="1" applyFill="1" applyBorder="1" applyAlignment="1" applyProtection="1">
      <alignment horizontal="center"/>
      <protection hidden="1" locked="0"/>
    </xf>
    <xf numFmtId="164" fontId="2" fillId="8" borderId="102" xfId="22" applyNumberFormat="1" applyFont="1" applyFill="1" applyBorder="1" applyAlignment="1" applyProtection="1">
      <alignment horizontal="center"/>
      <protection hidden="1" locked="0"/>
    </xf>
    <xf numFmtId="0" fontId="11" fillId="2" borderId="14" xfId="20" applyFont="1" applyFill="1" applyBorder="1" applyAlignment="1" applyProtection="1">
      <alignment horizontal="center"/>
      <protection hidden="1"/>
    </xf>
    <xf numFmtId="0" fontId="11" fillId="2" borderId="15" xfId="20" applyFont="1" applyFill="1" applyBorder="1" applyAlignment="1" applyProtection="1">
      <alignment horizontal="center"/>
      <protection hidden="1"/>
    </xf>
    <xf numFmtId="0" fontId="12" fillId="2" borderId="5" xfId="20" applyFont="1" applyFill="1" applyBorder="1" applyAlignment="1" applyProtection="1">
      <alignment horizontal="center"/>
      <protection hidden="1" locked="0"/>
    </xf>
    <xf numFmtId="0" fontId="1" fillId="0" borderId="5" xfId="20" applyBorder="1" applyAlignment="1" applyProtection="1">
      <alignment/>
      <protection hidden="1" locked="0"/>
    </xf>
    <xf numFmtId="0" fontId="1" fillId="0" borderId="103" xfId="20" applyBorder="1" applyAlignment="1" applyProtection="1">
      <alignment/>
      <protection hidden="1" locked="0"/>
    </xf>
    <xf numFmtId="165" fontId="13" fillId="8" borderId="104" xfId="21" applyFont="1" applyFill="1" applyBorder="1" applyAlignment="1" applyProtection="1">
      <alignment horizontal="center" vertical="center" wrapText="1"/>
      <protection hidden="1" locked="0"/>
    </xf>
    <xf numFmtId="165" fontId="13" fillId="8" borderId="15" xfId="21" applyFont="1" applyFill="1" applyBorder="1" applyAlignment="1" applyProtection="1">
      <alignment horizontal="center" vertical="center" wrapText="1"/>
      <protection hidden="1" locked="0"/>
    </xf>
    <xf numFmtId="165" fontId="13" fillId="8" borderId="105" xfId="21" applyFont="1" applyFill="1" applyBorder="1" applyAlignment="1" applyProtection="1">
      <alignment horizontal="center" vertical="center" wrapText="1"/>
      <protection hidden="1" locked="0"/>
    </xf>
    <xf numFmtId="165" fontId="12" fillId="8" borderId="106" xfId="21" applyFont="1" applyFill="1" applyBorder="1" applyAlignment="1" applyProtection="1">
      <alignment horizontal="center" vertical="center" wrapText="1"/>
      <protection hidden="1" locked="0"/>
    </xf>
    <xf numFmtId="0" fontId="14" fillId="8" borderId="107" xfId="20" applyFont="1" applyFill="1" applyBorder="1" applyAlignment="1" applyProtection="1">
      <alignment horizontal="center" vertical="center" wrapText="1"/>
      <protection hidden="1" locked="0"/>
    </xf>
    <xf numFmtId="0" fontId="14" fillId="8" borderId="108" xfId="20" applyFont="1" applyFill="1" applyBorder="1" applyAlignment="1" applyProtection="1">
      <alignment horizontal="center" vertical="center" wrapText="1"/>
      <protection hidden="1" locked="0"/>
    </xf>
    <xf numFmtId="1" fontId="12" fillId="8" borderId="106" xfId="20" applyNumberFormat="1" applyFont="1" applyFill="1" applyBorder="1" applyAlignment="1" applyProtection="1">
      <alignment horizontal="center" vertical="center"/>
      <protection hidden="1" locked="0"/>
    </xf>
    <xf numFmtId="1" fontId="14" fillId="8" borderId="107" xfId="20" applyNumberFormat="1" applyFont="1" applyFill="1" applyBorder="1" applyAlignment="1" applyProtection="1">
      <alignment horizontal="center" vertical="center"/>
      <protection hidden="1" locked="0"/>
    </xf>
    <xf numFmtId="1" fontId="14" fillId="8" borderId="109" xfId="20" applyNumberFormat="1" applyFont="1" applyFill="1" applyBorder="1" applyAlignment="1" applyProtection="1">
      <alignment horizontal="center" vertical="center"/>
      <protection hidden="1" locked="0"/>
    </xf>
    <xf numFmtId="0" fontId="0" fillId="0" borderId="1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2" xfId="0" applyBorder="1" applyAlignment="1">
      <alignment horizontal="center"/>
    </xf>
    <xf numFmtId="0" fontId="7" fillId="2" borderId="17" xfId="20" applyFont="1" applyFill="1" applyBorder="1" applyAlignment="1" applyProtection="1">
      <alignment/>
      <protection hidden="1" locked="0"/>
    </xf>
    <xf numFmtId="0" fontId="1" fillId="0" borderId="82" xfId="20" applyBorder="1" applyAlignment="1" applyProtection="1">
      <alignment/>
      <protection hidden="1" locked="0"/>
    </xf>
    <xf numFmtId="0" fontId="12" fillId="8" borderId="111" xfId="20" applyFont="1" applyFill="1" applyBorder="1" applyAlignment="1" applyProtection="1">
      <alignment/>
      <protection hidden="1" locked="0"/>
    </xf>
    <xf numFmtId="0" fontId="14" fillId="8" borderId="112" xfId="20" applyFont="1" applyFill="1" applyBorder="1" applyAlignment="1" applyProtection="1">
      <alignment/>
      <protection hidden="1" locked="0"/>
    </xf>
    <xf numFmtId="0" fontId="12" fillId="8" borderId="112" xfId="20" applyFont="1" applyFill="1" applyBorder="1" applyAlignment="1" applyProtection="1">
      <alignment/>
      <protection hidden="1" locked="0"/>
    </xf>
    <xf numFmtId="0" fontId="14" fillId="8" borderId="75" xfId="20" applyFont="1" applyFill="1" applyBorder="1" applyAlignment="1" applyProtection="1">
      <alignment/>
      <protection hidden="1" locked="0"/>
    </xf>
    <xf numFmtId="0" fontId="0" fillId="0" borderId="5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12" fillId="8" borderId="89" xfId="20" applyFont="1" applyFill="1" applyBorder="1" applyAlignment="1" applyProtection="1">
      <alignment/>
      <protection hidden="1" locked="0"/>
    </xf>
    <xf numFmtId="0" fontId="14" fillId="8" borderId="22" xfId="20" applyFont="1" applyFill="1" applyBorder="1" applyAlignment="1" applyProtection="1">
      <alignment/>
      <protection hidden="1" locked="0"/>
    </xf>
    <xf numFmtId="0" fontId="12" fillId="8" borderId="22" xfId="20" applyFont="1" applyFill="1" applyBorder="1" applyAlignment="1" applyProtection="1">
      <alignment/>
      <protection hidden="1" locked="0"/>
    </xf>
    <xf numFmtId="0" fontId="14" fillId="8" borderId="77" xfId="20" applyFont="1" applyFill="1" applyBorder="1" applyAlignment="1" applyProtection="1">
      <alignment/>
      <protection hidden="1" locked="0"/>
    </xf>
    <xf numFmtId="0" fontId="7" fillId="8" borderId="89" xfId="20" applyFont="1" applyFill="1" applyBorder="1" applyAlignment="1" applyProtection="1">
      <alignment/>
      <protection hidden="1" locked="0"/>
    </xf>
    <xf numFmtId="0" fontId="1" fillId="8" borderId="22" xfId="20" applyFill="1" applyBorder="1" applyAlignment="1" applyProtection="1">
      <alignment/>
      <protection hidden="1" locked="0"/>
    </xf>
    <xf numFmtId="0" fontId="7" fillId="8" borderId="22" xfId="20" applyFont="1" applyFill="1" applyBorder="1" applyAlignment="1" applyProtection="1">
      <alignment/>
      <protection hidden="1" locked="0"/>
    </xf>
    <xf numFmtId="0" fontId="1" fillId="8" borderId="77" xfId="20" applyFill="1" applyBorder="1" applyAlignment="1" applyProtection="1">
      <alignment/>
      <protection hidden="1" locked="0"/>
    </xf>
    <xf numFmtId="0" fontId="0" fillId="0" borderId="7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7" fillId="8" borderId="113" xfId="20" applyFont="1" applyFill="1" applyBorder="1" applyAlignment="1" applyProtection="1">
      <alignment/>
      <protection hidden="1" locked="0"/>
    </xf>
    <xf numFmtId="0" fontId="1" fillId="8" borderId="114" xfId="20" applyFill="1" applyBorder="1" applyAlignment="1" applyProtection="1">
      <alignment/>
      <protection hidden="1" locked="0"/>
    </xf>
    <xf numFmtId="0" fontId="7" fillId="8" borderId="114" xfId="20" applyFont="1" applyFill="1" applyBorder="1" applyAlignment="1" applyProtection="1">
      <alignment/>
      <protection hidden="1" locked="0"/>
    </xf>
    <xf numFmtId="0" fontId="1" fillId="8" borderId="80" xfId="20" applyFill="1" applyBorder="1" applyAlignment="1" applyProtection="1">
      <alignment/>
      <protection hidden="1" locked="0"/>
    </xf>
    <xf numFmtId="0" fontId="19" fillId="0" borderId="18" xfId="20" applyFont="1" applyBorder="1" applyAlignment="1" applyProtection="1">
      <alignment horizontal="left" vertical="justify"/>
      <protection/>
    </xf>
    <xf numFmtId="0" fontId="1" fillId="2" borderId="20" xfId="20" applyFont="1" applyFill="1" applyBorder="1" applyAlignment="1" applyProtection="1">
      <alignment horizontal="center" vertical="justify"/>
      <protection hidden="1"/>
    </xf>
    <xf numFmtId="0" fontId="1" fillId="2" borderId="20" xfId="20" applyFill="1" applyBorder="1" applyAlignment="1" applyProtection="1">
      <alignment horizontal="center" vertical="justify"/>
      <protection hidden="1"/>
    </xf>
    <xf numFmtId="0" fontId="1" fillId="2" borderId="25" xfId="20" applyFill="1" applyBorder="1" applyAlignment="1" applyProtection="1">
      <alignment horizontal="center"/>
      <protection hidden="1"/>
    </xf>
    <xf numFmtId="3" fontId="1" fillId="8" borderId="25" xfId="20" applyNumberFormat="1" applyFill="1" applyBorder="1" applyAlignment="1" applyProtection="1">
      <alignment horizontal="right"/>
      <protection hidden="1"/>
    </xf>
    <xf numFmtId="0" fontId="1" fillId="2" borderId="26" xfId="20" applyFill="1" applyBorder="1" applyAlignment="1" applyProtection="1">
      <alignment horizontal="center"/>
      <protection hidden="1"/>
    </xf>
    <xf numFmtId="3" fontId="1" fillId="8" borderId="26" xfId="20" applyNumberFormat="1" applyFill="1" applyBorder="1" applyAlignment="1" applyProtection="1">
      <alignment horizontal="right"/>
      <protection hidden="1"/>
    </xf>
    <xf numFmtId="0" fontId="1" fillId="2" borderId="28" xfId="20" applyFill="1" applyBorder="1" applyAlignment="1" applyProtection="1">
      <alignment horizontal="center"/>
      <protection hidden="1"/>
    </xf>
    <xf numFmtId="3" fontId="1" fillId="8" borderId="28" xfId="20" applyNumberFormat="1" applyFill="1" applyBorder="1" applyAlignment="1" applyProtection="1">
      <alignment horizontal="right"/>
      <protection hidden="1"/>
    </xf>
    <xf numFmtId="0" fontId="1" fillId="2" borderId="20" xfId="20" applyFont="1" applyFill="1" applyBorder="1" applyAlignment="1" applyProtection="1">
      <alignment horizontal="center"/>
      <protection hidden="1"/>
    </xf>
    <xf numFmtId="0" fontId="1" fillId="2" borderId="20" xfId="20" applyFill="1" applyBorder="1" applyAlignment="1" applyProtection="1">
      <alignment horizontal="center"/>
      <protection hidden="1"/>
    </xf>
    <xf numFmtId="3" fontId="14" fillId="8" borderId="20" xfId="20" applyNumberFormat="1" applyFont="1" applyFill="1" applyBorder="1" applyAlignment="1" applyProtection="1">
      <alignment horizontal="right"/>
      <protection hidden="1"/>
    </xf>
    <xf numFmtId="0" fontId="1" fillId="2" borderId="29" xfId="20" applyFont="1" applyFill="1" applyBorder="1" applyAlignment="1" applyProtection="1">
      <alignment horizontal="center"/>
      <protection hidden="1"/>
    </xf>
    <xf numFmtId="0" fontId="1" fillId="2" borderId="29" xfId="20" applyFill="1" applyBorder="1" applyAlignment="1" applyProtection="1">
      <alignment horizontal="center"/>
      <protection hidden="1"/>
    </xf>
    <xf numFmtId="3" fontId="1" fillId="8" borderId="29" xfId="20" applyNumberFormat="1" applyFill="1" applyBorder="1" applyAlignment="1" applyProtection="1">
      <alignment horizontal="right"/>
      <protection hidden="1"/>
    </xf>
    <xf numFmtId="0" fontId="1" fillId="2" borderId="31" xfId="20" applyFill="1" applyBorder="1" applyAlignment="1" applyProtection="1">
      <alignment horizontal="center"/>
      <protection hidden="1"/>
    </xf>
    <xf numFmtId="3" fontId="1" fillId="8" borderId="31" xfId="20" applyNumberFormat="1" applyFill="1" applyBorder="1" applyAlignment="1" applyProtection="1">
      <alignment horizontal="right"/>
      <protection hidden="1"/>
    </xf>
    <xf numFmtId="0" fontId="14" fillId="2" borderId="28" xfId="20" applyFont="1" applyFill="1" applyBorder="1" applyAlignment="1" applyProtection="1">
      <alignment horizontal="center"/>
      <protection hidden="1"/>
    </xf>
    <xf numFmtId="3" fontId="14" fillId="8" borderId="28" xfId="20" applyNumberFormat="1" applyFont="1" applyFill="1" applyBorder="1" applyAlignment="1" applyProtection="1">
      <alignment horizontal="right"/>
      <protection hidden="1"/>
    </xf>
    <xf numFmtId="0" fontId="21" fillId="2" borderId="33" xfId="20" applyFont="1" applyFill="1" applyBorder="1" applyAlignment="1" applyProtection="1">
      <alignment horizontal="center"/>
      <protection hidden="1"/>
    </xf>
    <xf numFmtId="3" fontId="21" fillId="8" borderId="33" xfId="20" applyNumberFormat="1" applyFont="1" applyFill="1" applyBorder="1" applyAlignment="1" applyProtection="1">
      <alignment horizontal="right"/>
      <protection hidden="1"/>
    </xf>
    <xf numFmtId="3" fontId="21" fillId="8" borderId="115" xfId="20" applyNumberFormat="1" applyFont="1" applyFill="1" applyBorder="1" applyAlignment="1" applyProtection="1">
      <alignment horizontal="right"/>
      <protection hidden="1"/>
    </xf>
    <xf numFmtId="0" fontId="23" fillId="2" borderId="25" xfId="20" applyFont="1" applyFill="1" applyBorder="1" applyAlignment="1" applyProtection="1">
      <alignment horizontal="center"/>
      <protection hidden="1"/>
    </xf>
    <xf numFmtId="3" fontId="23" fillId="8" borderId="25" xfId="20" applyNumberFormat="1" applyFont="1" applyFill="1" applyBorder="1" applyAlignment="1" applyProtection="1">
      <alignment horizontal="right"/>
      <protection hidden="1"/>
    </xf>
    <xf numFmtId="3" fontId="23" fillId="8" borderId="116" xfId="20" applyNumberFormat="1" applyFont="1" applyFill="1" applyBorder="1" applyAlignment="1" applyProtection="1">
      <alignment horizontal="right"/>
      <protection hidden="1"/>
    </xf>
    <xf numFmtId="0" fontId="20" fillId="2" borderId="35" xfId="20" applyFont="1" applyFill="1" applyBorder="1" applyAlignment="1" applyProtection="1">
      <alignment horizontal="center"/>
      <protection hidden="1"/>
    </xf>
    <xf numFmtId="3" fontId="20" fillId="8" borderId="35" xfId="20" applyNumberFormat="1" applyFont="1" applyFill="1" applyBorder="1" applyAlignment="1" applyProtection="1">
      <alignment horizontal="right"/>
      <protection hidden="1"/>
    </xf>
    <xf numFmtId="3" fontId="20" fillId="8" borderId="117" xfId="20" applyNumberFormat="1" applyFont="1" applyFill="1" applyBorder="1" applyAlignment="1" applyProtection="1">
      <alignment horizontal="right"/>
      <protection hidden="1"/>
    </xf>
    <xf numFmtId="0" fontId="24" fillId="2" borderId="25" xfId="20" applyFont="1" applyFill="1" applyBorder="1" applyAlignment="1" applyProtection="1">
      <alignment horizontal="center"/>
      <protection hidden="1"/>
    </xf>
    <xf numFmtId="3" fontId="24" fillId="8" borderId="25" xfId="20" applyNumberFormat="1" applyFont="1" applyFill="1" applyBorder="1" applyAlignment="1" applyProtection="1">
      <alignment horizontal="right"/>
      <protection hidden="1"/>
    </xf>
    <xf numFmtId="0" fontId="1" fillId="2" borderId="25" xfId="20" applyFont="1" applyFill="1" applyBorder="1" applyAlignment="1" applyProtection="1">
      <alignment horizontal="center"/>
      <protection hidden="1"/>
    </xf>
    <xf numFmtId="3" fontId="1" fillId="8" borderId="25" xfId="20" applyNumberFormat="1" applyFont="1" applyFill="1" applyBorder="1" applyAlignment="1" applyProtection="1">
      <alignment horizontal="right"/>
      <protection hidden="1"/>
    </xf>
    <xf numFmtId="0" fontId="1" fillId="2" borderId="28" xfId="20" applyFont="1" applyFill="1" applyBorder="1" applyAlignment="1" applyProtection="1">
      <alignment horizontal="center"/>
      <protection hidden="1"/>
    </xf>
    <xf numFmtId="3" fontId="1" fillId="8" borderId="28" xfId="20" applyNumberFormat="1" applyFont="1" applyFill="1" applyBorder="1" applyAlignment="1" applyProtection="1">
      <alignment horizontal="right"/>
      <protection hidden="1"/>
    </xf>
    <xf numFmtId="0" fontId="14" fillId="6" borderId="118" xfId="20" applyFont="1" applyFill="1" applyBorder="1" applyAlignment="1" applyProtection="1">
      <alignment horizontal="center"/>
      <protection hidden="1"/>
    </xf>
    <xf numFmtId="166" fontId="14" fillId="6" borderId="118" xfId="20" applyNumberFormat="1" applyFont="1" applyFill="1" applyBorder="1" applyAlignment="1" applyProtection="1">
      <alignment horizontal="right"/>
      <protection hidden="1"/>
    </xf>
    <xf numFmtId="166" fontId="14" fillId="6" borderId="119" xfId="20" applyNumberFormat="1" applyFont="1" applyFill="1" applyBorder="1" applyAlignment="1" applyProtection="1">
      <alignment horizontal="right"/>
      <protection hidden="1"/>
    </xf>
    <xf numFmtId="0" fontId="14" fillId="2" borderId="20" xfId="20" applyFont="1" applyFill="1" applyBorder="1" applyAlignment="1" applyProtection="1">
      <alignment horizontal="center"/>
      <protection hidden="1"/>
    </xf>
    <xf numFmtId="166" fontId="1" fillId="8" borderId="20" xfId="20" applyNumberFormat="1" applyFont="1" applyFill="1" applyBorder="1" applyAlignment="1" applyProtection="1">
      <alignment horizontal="right"/>
      <protection hidden="1"/>
    </xf>
    <xf numFmtId="166" fontId="1" fillId="8" borderId="120" xfId="20" applyNumberFormat="1" applyFont="1" applyFill="1" applyBorder="1" applyAlignment="1" applyProtection="1">
      <alignment horizontal="right"/>
      <protection hidden="1"/>
    </xf>
    <xf numFmtId="0" fontId="1" fillId="2" borderId="24" xfId="20" applyFont="1" applyFill="1" applyBorder="1" applyAlignment="1" applyProtection="1">
      <alignment horizontal="center"/>
      <protection hidden="1"/>
    </xf>
    <xf numFmtId="166" fontId="1" fillId="8" borderId="24" xfId="20" applyNumberFormat="1" applyFont="1" applyFill="1" applyBorder="1" applyAlignment="1" applyProtection="1">
      <alignment horizontal="right"/>
      <protection hidden="1"/>
    </xf>
    <xf numFmtId="166" fontId="1" fillId="8" borderId="121" xfId="20" applyNumberFormat="1" applyFont="1" applyFill="1" applyBorder="1" applyAlignment="1" applyProtection="1">
      <alignment horizontal="right"/>
      <protection hidden="1"/>
    </xf>
    <xf numFmtId="0" fontId="14" fillId="2" borderId="31" xfId="20" applyFont="1" applyFill="1" applyBorder="1" applyAlignment="1" applyProtection="1">
      <alignment horizontal="center"/>
      <protection hidden="1"/>
    </xf>
    <xf numFmtId="166" fontId="1" fillId="8" borderId="31" xfId="20" applyNumberFormat="1" applyFont="1" applyFill="1" applyBorder="1" applyAlignment="1" applyProtection="1">
      <alignment horizontal="right"/>
      <protection hidden="1"/>
    </xf>
    <xf numFmtId="166" fontId="1" fillId="8" borderId="122" xfId="20" applyNumberFormat="1" applyFont="1" applyFill="1" applyBorder="1" applyAlignment="1" applyProtection="1">
      <alignment horizontal="right"/>
      <protection hidden="1"/>
    </xf>
    <xf numFmtId="0" fontId="1" fillId="2" borderId="31" xfId="20" applyFont="1" applyFill="1" applyBorder="1" applyAlignment="1" applyProtection="1">
      <alignment horizontal="center"/>
      <protection hidden="1"/>
    </xf>
    <xf numFmtId="0" fontId="14" fillId="7" borderId="123" xfId="20" applyFont="1" applyFill="1" applyBorder="1" applyAlignment="1" applyProtection="1">
      <alignment horizontal="center"/>
      <protection hidden="1"/>
    </xf>
    <xf numFmtId="166" fontId="14" fillId="7" borderId="123" xfId="20" applyNumberFormat="1" applyFont="1" applyFill="1" applyBorder="1" applyAlignment="1" applyProtection="1">
      <alignment horizontal="right"/>
      <protection hidden="1"/>
    </xf>
    <xf numFmtId="166" fontId="14" fillId="7" borderId="124" xfId="20" applyNumberFormat="1" applyFont="1" applyFill="1" applyBorder="1" applyAlignment="1" applyProtection="1">
      <alignment horizontal="right"/>
      <protection hidden="1"/>
    </xf>
    <xf numFmtId="0" fontId="14" fillId="2" borderId="125" xfId="20" applyFont="1" applyFill="1" applyBorder="1" applyAlignment="1" applyProtection="1">
      <alignment horizontal="center"/>
      <protection hidden="1"/>
    </xf>
    <xf numFmtId="166" fontId="1" fillId="8" borderId="26" xfId="20" applyNumberFormat="1" applyFont="1" applyFill="1" applyBorder="1" applyAlignment="1" applyProtection="1">
      <alignment horizontal="right"/>
      <protection hidden="1"/>
    </xf>
    <xf numFmtId="166" fontId="1" fillId="8" borderId="126" xfId="20" applyNumberFormat="1" applyFont="1" applyFill="1" applyBorder="1" applyAlignment="1" applyProtection="1">
      <alignment horizontal="right"/>
      <protection hidden="1"/>
    </xf>
    <xf numFmtId="0" fontId="2" fillId="0" borderId="20" xfId="20" applyFont="1" applyBorder="1" applyAlignment="1" applyProtection="1">
      <alignment horizontal="center" vertical="center"/>
      <protection hidden="1"/>
    </xf>
    <xf numFmtId="0" fontId="3" fillId="0" borderId="14" xfId="20" applyFont="1" applyFill="1" applyBorder="1" applyAlignment="1" applyProtection="1">
      <alignment horizontal="center" vertical="center"/>
      <protection hidden="1"/>
    </xf>
    <xf numFmtId="0" fontId="3" fillId="0" borderId="15" xfId="20" applyFont="1" applyFill="1" applyBorder="1" applyAlignment="1" applyProtection="1">
      <alignment horizontal="center" vertical="center"/>
      <protection hidden="1"/>
    </xf>
    <xf numFmtId="0" fontId="3" fillId="0" borderId="9" xfId="20" applyFont="1" applyFill="1" applyBorder="1" applyAlignment="1" applyProtection="1">
      <alignment horizontal="center" vertical="center"/>
      <protection hidden="1"/>
    </xf>
    <xf numFmtId="3" fontId="14" fillId="8" borderId="127" xfId="20" applyNumberFormat="1" applyFont="1" applyFill="1" applyBorder="1" applyAlignment="1" applyProtection="1">
      <alignment horizontal="center"/>
      <protection hidden="1"/>
    </xf>
    <xf numFmtId="3" fontId="14" fillId="8" borderId="7" xfId="20" applyNumberFormat="1" applyFont="1" applyFill="1" applyBorder="1" applyAlignment="1" applyProtection="1">
      <alignment horizontal="center"/>
      <protection hidden="1"/>
    </xf>
    <xf numFmtId="3" fontId="14" fillId="8" borderId="128" xfId="20" applyNumberFormat="1" applyFont="1" applyFill="1" applyBorder="1" applyAlignment="1" applyProtection="1">
      <alignment horizontal="center"/>
      <protection hidden="1"/>
    </xf>
    <xf numFmtId="0" fontId="11" fillId="2" borderId="10" xfId="20" applyFont="1" applyFill="1" applyBorder="1" applyAlignment="1" applyProtection="1">
      <alignment horizontal="center"/>
      <protection hidden="1"/>
    </xf>
    <xf numFmtId="165" fontId="9" fillId="0" borderId="104" xfId="21" applyFont="1" applyFill="1" applyBorder="1" applyAlignment="1" applyProtection="1">
      <alignment horizontal="left" vertical="center" wrapText="1"/>
      <protection hidden="1" locked="0"/>
    </xf>
    <xf numFmtId="165" fontId="9" fillId="0" borderId="15" xfId="21" applyFont="1" applyFill="1" applyBorder="1" applyAlignment="1" applyProtection="1">
      <alignment horizontal="left" vertical="center" wrapText="1"/>
      <protection hidden="1" locked="0"/>
    </xf>
    <xf numFmtId="165" fontId="12" fillId="8" borderId="15" xfId="21" applyFont="1" applyFill="1" applyBorder="1" applyAlignment="1" applyProtection="1">
      <alignment horizontal="left" vertical="center" wrapText="1"/>
      <protection hidden="1" locked="0"/>
    </xf>
    <xf numFmtId="165" fontId="12" fillId="8" borderId="129" xfId="21" applyFont="1" applyFill="1" applyBorder="1" applyAlignment="1" applyProtection="1">
      <alignment horizontal="left" vertical="center" wrapText="1"/>
      <protection hidden="1" locked="0"/>
    </xf>
    <xf numFmtId="3" fontId="12" fillId="8" borderId="130" xfId="21" applyNumberFormat="1" applyFont="1" applyFill="1" applyBorder="1" applyAlignment="1" applyProtection="1">
      <alignment horizontal="center" vertical="center" wrapText="1"/>
      <protection hidden="1" locked="0"/>
    </xf>
    <xf numFmtId="3" fontId="12" fillId="8" borderId="15" xfId="21" applyNumberFormat="1" applyFont="1" applyFill="1" applyBorder="1" applyAlignment="1" applyProtection="1">
      <alignment horizontal="center" vertical="center" wrapText="1"/>
      <protection hidden="1" locked="0"/>
    </xf>
    <xf numFmtId="3" fontId="12" fillId="8" borderId="105" xfId="21" applyNumberFormat="1" applyFont="1" applyFill="1" applyBorder="1" applyAlignment="1" applyProtection="1">
      <alignment horizontal="center" vertical="center" wrapText="1"/>
      <protection hidden="1" locked="0"/>
    </xf>
    <xf numFmtId="0" fontId="9" fillId="2" borderId="131" xfId="20" applyFont="1" applyFill="1" applyBorder="1" applyAlignment="1" applyProtection="1">
      <alignment horizontal="center" vertical="center"/>
      <protection hidden="1"/>
    </xf>
    <xf numFmtId="0" fontId="9" fillId="2" borderId="132" xfId="20" applyFont="1" applyFill="1" applyBorder="1" applyAlignment="1" applyProtection="1">
      <alignment horizontal="center" vertical="center"/>
      <protection hidden="1"/>
    </xf>
    <xf numFmtId="0" fontId="9" fillId="2" borderId="69" xfId="20" applyFont="1" applyFill="1" applyBorder="1" applyAlignment="1" applyProtection="1">
      <alignment horizontal="center" vertical="center"/>
      <protection hidden="1"/>
    </xf>
    <xf numFmtId="165" fontId="12" fillId="8" borderId="133" xfId="21" applyFont="1" applyFill="1" applyBorder="1" applyAlignment="1" applyProtection="1">
      <alignment horizontal="left" vertical="center" wrapText="1" indent="1"/>
      <protection hidden="1" locked="0"/>
    </xf>
    <xf numFmtId="165" fontId="12" fillId="8" borderId="132" xfId="21" applyFont="1" applyFill="1" applyBorder="1" applyAlignment="1" applyProtection="1">
      <alignment horizontal="left" vertical="center" wrapText="1" indent="1"/>
      <protection hidden="1" locked="0"/>
    </xf>
    <xf numFmtId="0" fontId="14" fillId="8" borderId="132" xfId="20" applyFont="1" applyFill="1" applyBorder="1" applyAlignment="1" applyProtection="1">
      <alignment horizontal="left" vertical="center" wrapText="1" indent="1"/>
      <protection hidden="1" locked="0"/>
    </xf>
    <xf numFmtId="0" fontId="14" fillId="8" borderId="69" xfId="20" applyFont="1" applyFill="1" applyBorder="1" applyAlignment="1" applyProtection="1">
      <alignment horizontal="left" vertical="center" wrapText="1" indent="1"/>
      <protection hidden="1" locked="0"/>
    </xf>
    <xf numFmtId="1" fontId="12" fillId="8" borderId="133" xfId="20" applyNumberFormat="1" applyFont="1" applyFill="1" applyBorder="1" applyAlignment="1" applyProtection="1">
      <alignment horizontal="center" vertical="center"/>
      <protection hidden="1" locked="0"/>
    </xf>
    <xf numFmtId="1" fontId="12" fillId="8" borderId="132" xfId="20" applyNumberFormat="1" applyFont="1" applyFill="1" applyBorder="1" applyAlignment="1" applyProtection="1">
      <alignment horizontal="center" vertical="center"/>
      <protection hidden="1" locked="0"/>
    </xf>
    <xf numFmtId="1" fontId="14" fillId="8" borderId="134" xfId="20" applyNumberFormat="1" applyFont="1" applyFill="1" applyBorder="1" applyAlignment="1" applyProtection="1">
      <alignment horizontal="center" vertical="center"/>
      <protection hidden="1" locked="0"/>
    </xf>
    <xf numFmtId="0" fontId="1" fillId="2" borderId="70" xfId="20" applyFont="1" applyFill="1" applyBorder="1" applyAlignment="1" applyProtection="1">
      <alignment horizontal="center"/>
      <protection hidden="1"/>
    </xf>
    <xf numFmtId="0" fontId="1" fillId="2" borderId="30" xfId="20" applyFont="1" applyFill="1" applyBorder="1" applyAlignment="1" applyProtection="1">
      <alignment horizontal="center"/>
      <protection hidden="1"/>
    </xf>
    <xf numFmtId="0" fontId="1" fillId="2" borderId="135" xfId="20" applyFont="1" applyFill="1" applyBorder="1" applyAlignment="1" applyProtection="1">
      <alignment horizontal="center"/>
      <protection hidden="1"/>
    </xf>
    <xf numFmtId="0" fontId="1" fillId="2" borderId="41" xfId="20" applyFont="1" applyFill="1" applyBorder="1" applyAlignment="1" applyProtection="1">
      <alignment horizontal="center"/>
      <protection hidden="1"/>
    </xf>
    <xf numFmtId="0" fontId="1" fillId="2" borderId="0" xfId="20" applyFont="1" applyFill="1" applyBorder="1" applyAlignment="1" applyProtection="1">
      <alignment horizontal="center"/>
      <protection hidden="1"/>
    </xf>
    <xf numFmtId="0" fontId="1" fillId="2" borderId="72" xfId="20" applyFont="1" applyFill="1" applyBorder="1" applyAlignment="1" applyProtection="1">
      <alignment horizontal="center"/>
      <protection hidden="1"/>
    </xf>
    <xf numFmtId="0" fontId="1" fillId="2" borderId="19" xfId="20" applyFont="1" applyFill="1" applyBorder="1" applyAlignment="1" applyProtection="1">
      <alignment horizontal="center"/>
      <protection hidden="1"/>
    </xf>
    <xf numFmtId="0" fontId="1" fillId="2" borderId="10" xfId="20" applyFont="1" applyFill="1" applyBorder="1" applyAlignment="1" applyProtection="1">
      <alignment horizontal="center"/>
      <protection hidden="1"/>
    </xf>
    <xf numFmtId="0" fontId="1" fillId="2" borderId="136" xfId="20" applyFont="1" applyFill="1" applyBorder="1" applyAlignment="1" applyProtection="1">
      <alignment horizontal="center"/>
      <protection hidden="1"/>
    </xf>
    <xf numFmtId="49" fontId="1" fillId="2" borderId="51" xfId="20" applyNumberFormat="1" applyFont="1" applyFill="1" applyBorder="1" applyAlignment="1" applyProtection="1">
      <alignment horizontal="center"/>
      <protection hidden="1"/>
    </xf>
    <xf numFmtId="49" fontId="1" fillId="2" borderId="52" xfId="20" applyNumberFormat="1" applyFont="1" applyFill="1" applyBorder="1" applyAlignment="1" applyProtection="1">
      <alignment horizontal="center"/>
      <protection hidden="1"/>
    </xf>
    <xf numFmtId="49" fontId="1" fillId="2" borderId="32" xfId="20" applyNumberFormat="1" applyFont="1" applyFill="1" applyBorder="1" applyAlignment="1" applyProtection="1">
      <alignment horizontal="center"/>
      <protection hidden="1"/>
    </xf>
    <xf numFmtId="49" fontId="1" fillId="2" borderId="55" xfId="20" applyNumberFormat="1" applyFont="1" applyFill="1" applyBorder="1" applyAlignment="1" applyProtection="1">
      <alignment horizontal="center"/>
      <protection hidden="1"/>
    </xf>
    <xf numFmtId="49" fontId="1" fillId="2" borderId="27" xfId="20" applyNumberFormat="1" applyFont="1" applyFill="1" applyBorder="1" applyAlignment="1" applyProtection="1">
      <alignment horizontal="center"/>
      <protection hidden="1"/>
    </xf>
    <xf numFmtId="49" fontId="1" fillId="2" borderId="84" xfId="20" applyNumberFormat="1" applyFont="1" applyFill="1" applyBorder="1" applyAlignment="1" applyProtection="1">
      <alignment horizontal="center"/>
      <protection hidden="1"/>
    </xf>
    <xf numFmtId="49" fontId="1" fillId="2" borderId="16" xfId="20" applyNumberFormat="1" applyFont="1" applyFill="1" applyBorder="1" applyAlignment="1" applyProtection="1">
      <alignment horizontal="center"/>
      <protection hidden="1"/>
    </xf>
    <xf numFmtId="49" fontId="1" fillId="2" borderId="54" xfId="20" applyNumberFormat="1" applyFont="1" applyFill="1" applyBorder="1" applyAlignment="1" applyProtection="1">
      <alignment horizontal="center"/>
      <protection hidden="1"/>
    </xf>
    <xf numFmtId="49" fontId="14" fillId="2" borderId="54" xfId="20" applyNumberFormat="1" applyFont="1" applyFill="1" applyBorder="1" applyAlignment="1" applyProtection="1">
      <alignment horizontal="center"/>
      <protection hidden="1"/>
    </xf>
    <xf numFmtId="49" fontId="14" fillId="2" borderId="32" xfId="20" applyNumberFormat="1" applyFont="1" applyFill="1" applyBorder="1" applyAlignment="1" applyProtection="1">
      <alignment horizontal="center"/>
      <protection hidden="1"/>
    </xf>
    <xf numFmtId="49" fontId="14" fillId="2" borderId="55" xfId="20" applyNumberFormat="1" applyFont="1" applyFill="1" applyBorder="1" applyAlignment="1" applyProtection="1">
      <alignment horizontal="center"/>
      <protection hidden="1"/>
    </xf>
    <xf numFmtId="167" fontId="7" fillId="0" borderId="54" xfId="24" applyNumberFormat="1" applyFont="1" applyFill="1" applyBorder="1" applyAlignment="1" applyProtection="1">
      <alignment horizontal="left" vertical="center"/>
      <protection hidden="1" locked="0"/>
    </xf>
    <xf numFmtId="167" fontId="7" fillId="0" borderId="32" xfId="24" applyNumberFormat="1" applyFont="1" applyFill="1" applyBorder="1" applyAlignment="1" applyProtection="1">
      <alignment horizontal="left" vertical="center"/>
      <protection hidden="1" locked="0"/>
    </xf>
    <xf numFmtId="167" fontId="7" fillId="0" borderId="55" xfId="24" applyNumberFormat="1" applyFont="1" applyFill="1" applyBorder="1" applyAlignment="1" applyProtection="1">
      <alignment horizontal="left" vertical="center"/>
      <protection hidden="1" locked="0"/>
    </xf>
    <xf numFmtId="49" fontId="1" fillId="2" borderId="79" xfId="20" applyNumberFormat="1" applyFont="1" applyFill="1" applyBorder="1" applyAlignment="1" applyProtection="1">
      <alignment horizontal="center"/>
      <protection hidden="1"/>
    </xf>
    <xf numFmtId="0" fontId="14" fillId="2" borderId="70" xfId="20" applyFont="1" applyFill="1" applyBorder="1" applyAlignment="1" applyProtection="1">
      <alignment vertical="center"/>
      <protection hidden="1"/>
    </xf>
    <xf numFmtId="0" fontId="0" fillId="0" borderId="19" xfId="0" applyBorder="1" applyAlignment="1">
      <alignment vertical="center"/>
    </xf>
    <xf numFmtId="0" fontId="14" fillId="2" borderId="30" xfId="20" applyFont="1" applyFill="1" applyBorder="1" applyAlignment="1" applyProtection="1">
      <alignment vertical="center"/>
      <protection hidden="1"/>
    </xf>
    <xf numFmtId="0" fontId="0" fillId="0" borderId="10" xfId="0" applyBorder="1" applyAlignment="1">
      <alignment vertical="center"/>
    </xf>
    <xf numFmtId="165" fontId="1" fillId="9" borderId="70" xfId="23" applyFont="1" applyFill="1" applyBorder="1" applyAlignment="1" applyProtection="1">
      <alignment horizontal="left" vertical="justify"/>
      <protection hidden="1"/>
    </xf>
    <xf numFmtId="0" fontId="1" fillId="0" borderId="30" xfId="0" applyFont="1" applyBorder="1" applyAlignment="1">
      <alignment horizontal="left" vertical="justify"/>
    </xf>
    <xf numFmtId="0" fontId="1" fillId="0" borderId="19" xfId="0" applyFont="1" applyBorder="1" applyAlignment="1">
      <alignment horizontal="left" vertical="justify"/>
    </xf>
    <xf numFmtId="0" fontId="1" fillId="0" borderId="10" xfId="0" applyFont="1" applyBorder="1" applyAlignment="1">
      <alignment horizontal="left" vertical="justify"/>
    </xf>
    <xf numFmtId="166" fontId="1" fillId="0" borderId="89" xfId="20" applyNumberFormat="1" applyBorder="1" applyAlignment="1" applyProtection="1">
      <alignment horizontal="right" vertical="center"/>
      <protection locked="0"/>
    </xf>
    <xf numFmtId="49" fontId="14" fillId="2" borderId="16" xfId="20" applyNumberFormat="1" applyFont="1" applyFill="1" applyBorder="1" applyAlignment="1" applyProtection="1">
      <alignment horizontal="center"/>
      <protection hidden="1"/>
    </xf>
    <xf numFmtId="49" fontId="14" fillId="2" borderId="51" xfId="20" applyNumberFormat="1" applyFont="1" applyFill="1" applyBorder="1" applyAlignment="1" applyProtection="1">
      <alignment horizontal="center"/>
      <protection hidden="1"/>
    </xf>
    <xf numFmtId="49" fontId="14" fillId="2" borderId="52" xfId="20" applyNumberFormat="1" applyFont="1" applyFill="1" applyBorder="1" applyAlignment="1" applyProtection="1">
      <alignment horizontal="center"/>
      <protection hidden="1"/>
    </xf>
    <xf numFmtId="49" fontId="14" fillId="2" borderId="79" xfId="20" applyNumberFormat="1" applyFont="1" applyFill="1" applyBorder="1" applyAlignment="1" applyProtection="1">
      <alignment horizontal="center"/>
      <protection hidden="1"/>
    </xf>
    <xf numFmtId="49" fontId="14" fillId="2" borderId="27" xfId="20" applyNumberFormat="1" applyFont="1" applyFill="1" applyBorder="1" applyAlignment="1" applyProtection="1">
      <alignment horizontal="center"/>
      <protection hidden="1"/>
    </xf>
    <xf numFmtId="49" fontId="14" fillId="2" borderId="84" xfId="20" applyNumberFormat="1" applyFont="1" applyFill="1" applyBorder="1" applyAlignment="1" applyProtection="1">
      <alignment horizontal="center"/>
      <protection hidden="1"/>
    </xf>
    <xf numFmtId="166" fontId="1" fillId="0" borderId="89" xfId="20" applyNumberFormat="1" applyBorder="1" applyAlignment="1" applyProtection="1">
      <alignment horizontal="right" vertical="center"/>
      <protection/>
    </xf>
    <xf numFmtId="166" fontId="1" fillId="0" borderId="71" xfId="20" applyNumberFormat="1" applyBorder="1" applyAlignment="1" applyProtection="1">
      <alignment horizontal="right" vertical="center"/>
      <protection/>
    </xf>
    <xf numFmtId="166" fontId="1" fillId="0" borderId="74" xfId="20" applyNumberFormat="1" applyBorder="1" applyAlignment="1" applyProtection="1">
      <alignment horizontal="right" vertical="center"/>
      <protection/>
    </xf>
    <xf numFmtId="3" fontId="1" fillId="2" borderId="16" xfId="20" applyNumberFormat="1" applyFont="1" applyFill="1" applyBorder="1" applyAlignment="1" applyProtection="1">
      <alignment horizontal="center"/>
      <protection hidden="1"/>
    </xf>
    <xf numFmtId="3" fontId="1" fillId="2" borderId="51" xfId="20" applyNumberFormat="1" applyFont="1" applyFill="1" applyBorder="1" applyAlignment="1" applyProtection="1">
      <alignment horizontal="center"/>
      <protection hidden="1"/>
    </xf>
    <xf numFmtId="3" fontId="1" fillId="2" borderId="52" xfId="20" applyNumberFormat="1" applyFont="1" applyFill="1" applyBorder="1" applyAlignment="1" applyProtection="1">
      <alignment horizontal="center"/>
      <protection hidden="1"/>
    </xf>
    <xf numFmtId="3" fontId="1" fillId="2" borderId="54" xfId="20" applyNumberFormat="1" applyFont="1" applyFill="1" applyBorder="1" applyAlignment="1" applyProtection="1">
      <alignment horizontal="center"/>
      <protection hidden="1"/>
    </xf>
    <xf numFmtId="3" fontId="1" fillId="2" borderId="32" xfId="20" applyNumberFormat="1" applyFont="1" applyFill="1" applyBorder="1" applyAlignment="1" applyProtection="1">
      <alignment horizontal="center"/>
      <protection hidden="1"/>
    </xf>
    <xf numFmtId="3" fontId="1" fillId="2" borderId="55" xfId="20" applyNumberFormat="1" applyFont="1" applyFill="1" applyBorder="1" applyAlignment="1" applyProtection="1">
      <alignment horizontal="center"/>
      <protection hidden="1"/>
    </xf>
    <xf numFmtId="3" fontId="1" fillId="2" borderId="79" xfId="20" applyNumberFormat="1" applyFont="1" applyFill="1" applyBorder="1" applyAlignment="1" applyProtection="1">
      <alignment horizontal="center"/>
      <protection hidden="1"/>
    </xf>
    <xf numFmtId="3" fontId="1" fillId="2" borderId="27" xfId="20" applyNumberFormat="1" applyFont="1" applyFill="1" applyBorder="1" applyAlignment="1" applyProtection="1">
      <alignment horizontal="center"/>
      <protection hidden="1"/>
    </xf>
    <xf numFmtId="3" fontId="1" fillId="2" borderId="84" xfId="20" applyNumberFormat="1" applyFont="1" applyFill="1" applyBorder="1" applyAlignment="1" applyProtection="1">
      <alignment horizontal="center"/>
      <protection hidden="1"/>
    </xf>
    <xf numFmtId="165" fontId="12" fillId="8" borderId="137" xfId="21" applyFont="1" applyFill="1" applyBorder="1" applyAlignment="1" applyProtection="1">
      <alignment horizontal="left" vertical="center" wrapText="1"/>
      <protection hidden="1" locked="0"/>
    </xf>
    <xf numFmtId="165" fontId="12" fillId="8" borderId="133" xfId="21" applyFont="1" applyFill="1" applyBorder="1" applyAlignment="1" applyProtection="1">
      <alignment horizontal="left" vertical="center" wrapText="1"/>
      <protection hidden="1" locked="0"/>
    </xf>
  </cellXfs>
  <cellStyles count="13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- UKB 3.8.01Priloha1N-6 333 3A13" xfId="20"/>
    <cellStyle name="normální_80" xfId="21"/>
    <cellStyle name="normální_81" xfId="22"/>
    <cellStyle name="normální_82" xfId="23"/>
    <cellStyle name="normální_Priloha1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114300</xdr:colOff>
      <xdr:row>17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95287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114300</xdr:colOff>
      <xdr:row>66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952875" y="10725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114300</xdr:colOff>
      <xdr:row>11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49592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114300</xdr:colOff>
      <xdr:row>11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49592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924877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924877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114300</xdr:colOff>
      <xdr:row>11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49592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114300</xdr:colOff>
      <xdr:row>11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49592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924877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924877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114300</xdr:colOff>
      <xdr:row>11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49592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114300</xdr:colOff>
      <xdr:row>11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49592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924877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924877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114300</xdr:colOff>
      <xdr:row>11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4292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114300</xdr:colOff>
      <xdr:row>11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4292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918210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918210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114300</xdr:colOff>
      <xdr:row>11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54292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114300</xdr:colOff>
      <xdr:row>11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54292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918210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918210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%20-%20D47%20p&#345;&#237;loha%20k%20usnesen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"/>
      <sheetName val="40"/>
      <sheetName val="41"/>
      <sheetName val="42"/>
      <sheetName val="43"/>
      <sheetName val="44"/>
      <sheetName val="P502"/>
      <sheetName val="P503"/>
      <sheetName val="P504"/>
      <sheetName val="P505"/>
      <sheetName val="49"/>
      <sheetName val="1"/>
      <sheetName val="491"/>
      <sheetName val="2"/>
      <sheetName val="3"/>
      <sheetName val="4"/>
      <sheetName val="5"/>
      <sheetName val="5 "/>
      <sheetName val="8"/>
      <sheetName val="9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591"/>
      <sheetName val="592"/>
      <sheetName val="593"/>
      <sheetName val="594"/>
      <sheetName val="595"/>
      <sheetName val="596"/>
      <sheetName val="597"/>
      <sheetName val="598"/>
      <sheetName val="599"/>
      <sheetName val="H1"/>
    </sheetNames>
    <sheetDataSet>
      <sheetData sheetId="1">
        <row r="3">
          <cell r="H3">
            <v>327240</v>
          </cell>
        </row>
        <row r="5">
          <cell r="A5" t="str">
            <v>Výstavba dálnice D 47 Lipník nad Bečvou - Ostava - st. hranice ČR/Polsko</v>
          </cell>
        </row>
        <row r="7">
          <cell r="B7" t="str">
            <v>Ministerstvo dopravy</v>
          </cell>
          <cell r="F7" t="str">
            <v>66003008</v>
          </cell>
        </row>
        <row r="13">
          <cell r="J13">
            <v>11</v>
          </cell>
          <cell r="L13">
            <v>2009</v>
          </cell>
        </row>
        <row r="14">
          <cell r="J14">
            <v>1</v>
          </cell>
          <cell r="L14">
            <v>2010</v>
          </cell>
        </row>
        <row r="15">
          <cell r="J15">
            <v>2</v>
          </cell>
          <cell r="L15">
            <v>2010</v>
          </cell>
        </row>
        <row r="16">
          <cell r="J16">
            <v>3</v>
          </cell>
          <cell r="L16">
            <v>2010</v>
          </cell>
        </row>
        <row r="20">
          <cell r="B20" t="str">
            <v>Výstavba dálnice D47 Lipník nad Bečvou - Bílovec</v>
          </cell>
          <cell r="H20">
            <v>327241</v>
          </cell>
        </row>
        <row r="21">
          <cell r="B21" t="str">
            <v>Výstavba dálnice  D47 Bílovec - Ostrava Rudná - Hrušov</v>
          </cell>
          <cell r="H21">
            <v>327242</v>
          </cell>
        </row>
        <row r="22">
          <cell r="B22" t="str">
            <v>Výstavba dálnice D 47 Hrušov - Bohumín - Polsko</v>
          </cell>
          <cell r="H22">
            <v>327243</v>
          </cell>
        </row>
        <row r="23">
          <cell r="B23" t="str">
            <v>Rekultivace, odvody za odnětí půdy a výkupy pozemků na dokonč.stavbách </v>
          </cell>
          <cell r="H23">
            <v>327244</v>
          </cell>
        </row>
      </sheetData>
      <sheetData sheetId="2">
        <row r="5">
          <cell r="F5">
            <v>2004</v>
          </cell>
        </row>
      </sheetData>
      <sheetData sheetId="4">
        <row r="7">
          <cell r="C7" t="str">
            <v> Náklady přípravy a zabezpečení akcí programu</v>
          </cell>
          <cell r="N7">
            <v>3937.153999999999</v>
          </cell>
        </row>
        <row r="8">
          <cell r="C8" t="str">
            <v> Mzdové náklady a povinné pojistné</v>
          </cell>
          <cell r="N8">
            <v>0</v>
          </cell>
        </row>
        <row r="9">
          <cell r="C9" t="str">
            <v> Náklady materiální povahy a služby</v>
          </cell>
          <cell r="N9">
            <v>0</v>
          </cell>
        </row>
        <row r="10">
          <cell r="C10" t="str">
            <v> Náklady na reprodukci stavební části staveb</v>
          </cell>
          <cell r="N10">
            <v>50853.159</v>
          </cell>
        </row>
        <row r="11">
          <cell r="C11" t="str">
            <v> Náklady na reprodukci technologické části staveb</v>
          </cell>
          <cell r="N11">
            <v>62</v>
          </cell>
        </row>
        <row r="12">
          <cell r="C12" t="str">
            <v> Náklady na movitý hmotný majetek</v>
          </cell>
          <cell r="N12">
            <v>367</v>
          </cell>
        </row>
        <row r="13">
          <cell r="C13" t="str">
            <v> Náklady na nehmotný majetek</v>
          </cell>
          <cell r="N13">
            <v>32</v>
          </cell>
        </row>
        <row r="14">
          <cell r="C14" t="str">
            <v> Ostatní investiční a neinvestiční náklady</v>
          </cell>
          <cell r="N14">
            <v>122.894</v>
          </cell>
        </row>
        <row r="15">
          <cell r="C15" t="str">
            <v> Rezerva na úhradu nákladů akcí programu</v>
          </cell>
          <cell r="N15">
            <v>2334.766</v>
          </cell>
        </row>
        <row r="16">
          <cell r="C16" t="str">
            <v> INVESTIČNÍ A NEINVEST. NÁKLADY CELKEM</v>
          </cell>
          <cell r="N16">
            <v>57708.973000000005</v>
          </cell>
        </row>
        <row r="17">
          <cell r="C17" t="str">
            <v> Splátky návratných fin.výpomocí ze stát.rozpočtu</v>
          </cell>
          <cell r="N17">
            <v>0</v>
          </cell>
        </row>
        <row r="18">
          <cell r="C18" t="str">
            <v> Splátky úvěrů poskytnutých se státní zárukou</v>
          </cell>
          <cell r="N18">
            <v>0</v>
          </cell>
        </row>
        <row r="19">
          <cell r="C19" t="str">
            <v> Splátky úvěrů poskytnutých bez státní záruky</v>
          </cell>
          <cell r="N19">
            <v>0</v>
          </cell>
        </row>
        <row r="23">
          <cell r="C23" t="str">
            <v> Ostatní finanční potřeby fin. programu </v>
          </cell>
          <cell r="N23">
            <v>0</v>
          </cell>
        </row>
        <row r="24">
          <cell r="C24" t="str">
            <v> SOUHRN POTŘEB FINANCOVÁNÍ PROGRAMU </v>
          </cell>
          <cell r="N24">
            <v>57708.973000000005</v>
          </cell>
        </row>
        <row r="26">
          <cell r="C26" t="str">
            <v> Vlastní zdroje účastníka programu</v>
          </cell>
          <cell r="N26">
            <v>0</v>
          </cell>
        </row>
        <row r="27">
          <cell r="C27" t="str">
            <v> Úvěry poskytnuté bez státní záruky</v>
          </cell>
          <cell r="N27">
            <v>0</v>
          </cell>
        </row>
        <row r="30">
          <cell r="C30" t="str">
            <v> Úvěry poskytnuté se státní zárukou</v>
          </cell>
          <cell r="N30">
            <v>0</v>
          </cell>
        </row>
        <row r="35">
          <cell r="C35" t="str">
            <v> Návratné fin.výpomoci ze stát.rozpočtu (NFV)</v>
          </cell>
          <cell r="N35">
            <v>0</v>
          </cell>
        </row>
        <row r="40">
          <cell r="C40" t="str">
            <v> Systémově určené výdaje stát.rozpočtu (SUV)</v>
          </cell>
          <cell r="N40">
            <v>749.2589999999999</v>
          </cell>
        </row>
        <row r="45">
          <cell r="C45" t="str">
            <v> Individuálně posuz.výdaje stát.rozpočtu (IPV)</v>
          </cell>
          <cell r="N45">
            <v>54352.575</v>
          </cell>
        </row>
        <row r="50">
          <cell r="C50" t="str">
            <v> Dotace poskytnuté ze státních fondů</v>
          </cell>
          <cell r="N50">
            <v>2605.7780000000002</v>
          </cell>
        </row>
        <row r="54">
          <cell r="C54" t="str">
            <v> Dotace z územních rozpočtů</v>
          </cell>
          <cell r="N54">
            <v>0</v>
          </cell>
        </row>
        <row r="58">
          <cell r="C58" t="str">
            <v> Jiné zdroje tuzemské výše neuvedené</v>
          </cell>
          <cell r="N58">
            <v>1.361</v>
          </cell>
        </row>
        <row r="65">
          <cell r="C65" t="str">
            <v> Dotace poskytnuté z fondů EU </v>
          </cell>
          <cell r="N65">
            <v>0</v>
          </cell>
        </row>
        <row r="68">
          <cell r="C68" t="str">
            <v> Dotace z fondů NATO</v>
          </cell>
          <cell r="N68">
            <v>0</v>
          </cell>
        </row>
        <row r="69">
          <cell r="C69" t="str">
            <v> Jiné zahraniční zdroje výše neuvedené</v>
          </cell>
          <cell r="N69">
            <v>0</v>
          </cell>
        </row>
        <row r="70">
          <cell r="C70" t="str">
            <v> SOUHRN ZDROJŮ FINANCOVÁNÍ PROGRAMU </v>
          </cell>
          <cell r="N70">
            <v>57708.973000000005</v>
          </cell>
        </row>
      </sheetData>
      <sheetData sheetId="5">
        <row r="49">
          <cell r="O49">
            <v>55101.833999999995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</sheetData>
      <sheetData sheetId="10">
        <row r="33">
          <cell r="J33">
            <v>57708.973000000005</v>
          </cell>
          <cell r="P33">
            <v>23021.397</v>
          </cell>
          <cell r="Q33">
            <v>12216.832999999999</v>
          </cell>
        </row>
        <row r="46">
          <cell r="O46">
            <v>22081.371000000003</v>
          </cell>
          <cell r="S46">
            <v>389.392</v>
          </cell>
        </row>
      </sheetData>
      <sheetData sheetId="34">
        <row r="14">
          <cell r="D14">
            <v>41</v>
          </cell>
          <cell r="E14" t="str">
            <v>Výstavba dálnice D 26,5/120 (bez mostů a tunelů)</v>
          </cell>
          <cell r="G14" t="str">
            <v>délka</v>
          </cell>
          <cell r="H14" t="str">
            <v>m</v>
          </cell>
        </row>
        <row r="15">
          <cell r="D15">
            <v>42</v>
          </cell>
          <cell r="G15" t="str">
            <v>průměrné náklady </v>
          </cell>
          <cell r="H15" t="str">
            <v>tis.Kč/m</v>
          </cell>
        </row>
        <row r="16">
          <cell r="D16">
            <v>41</v>
          </cell>
          <cell r="E16" t="str">
            <v>Výstavba dálnice D 27,5/120 (bez mostů a tunelů)</v>
          </cell>
          <cell r="G16" t="str">
            <v>délka</v>
          </cell>
          <cell r="H16" t="str">
            <v>m</v>
          </cell>
        </row>
        <row r="17">
          <cell r="D17">
            <v>42</v>
          </cell>
          <cell r="G17" t="str">
            <v>průměrné náklady </v>
          </cell>
          <cell r="H17" t="str">
            <v>tis.Kč/m</v>
          </cell>
        </row>
        <row r="18">
          <cell r="D18">
            <v>41</v>
          </cell>
          <cell r="E18" t="str">
            <v>Výstavba dálnice D 28,0/120 (bez mostů a tunelů) </v>
          </cell>
          <cell r="G18" t="str">
            <v>délka</v>
          </cell>
          <cell r="H18" t="str">
            <v>m</v>
          </cell>
        </row>
        <row r="19">
          <cell r="D19">
            <v>42</v>
          </cell>
          <cell r="G19" t="str">
            <v>průměrné náklady </v>
          </cell>
          <cell r="H19" t="str">
            <v>tis.Kč/m</v>
          </cell>
        </row>
        <row r="20">
          <cell r="D20">
            <v>41</v>
          </cell>
          <cell r="E20" t="str">
            <v>Výstavba dálnice D 34,0/120 (bez mostů a tunelů) </v>
          </cell>
          <cell r="G20" t="str">
            <v>délka</v>
          </cell>
          <cell r="H20" t="str">
            <v>m</v>
          </cell>
        </row>
        <row r="21">
          <cell r="D21">
            <v>42</v>
          </cell>
          <cell r="G21" t="str">
            <v>průměrné náklady </v>
          </cell>
          <cell r="H21" t="str">
            <v>tis.Kč/m</v>
          </cell>
        </row>
        <row r="22">
          <cell r="D22">
            <v>41</v>
          </cell>
          <cell r="G22" t="str">
            <v>délka</v>
          </cell>
          <cell r="H22" t="str">
            <v>m</v>
          </cell>
        </row>
        <row r="23">
          <cell r="D23">
            <v>42</v>
          </cell>
          <cell r="G23" t="str">
            <v>průměrné náklady </v>
          </cell>
          <cell r="H23" t="str">
            <v>tis.Kč/m</v>
          </cell>
        </row>
        <row r="24">
          <cell r="D24">
            <v>41</v>
          </cell>
          <cell r="E24" t="str">
            <v>Výstavba dálničních mostů </v>
          </cell>
          <cell r="G24" t="str">
            <v>délka</v>
          </cell>
          <cell r="H24" t="str">
            <v>m</v>
          </cell>
        </row>
        <row r="25">
          <cell r="D25">
            <v>42</v>
          </cell>
          <cell r="G25" t="str">
            <v>průměrné náklady </v>
          </cell>
          <cell r="H25" t="str">
            <v>tis.Kč/m</v>
          </cell>
        </row>
        <row r="26">
          <cell r="D26">
            <v>41</v>
          </cell>
          <cell r="E26" t="str">
            <v>Výstavba dálničních tunelů</v>
          </cell>
          <cell r="G26" t="str">
            <v>délka</v>
          </cell>
          <cell r="H26" t="str">
            <v>m</v>
          </cell>
        </row>
        <row r="27">
          <cell r="D27">
            <v>42</v>
          </cell>
          <cell r="G27" t="str">
            <v>průměrné náklady </v>
          </cell>
          <cell r="H27" t="str">
            <v>tis.Kč/m</v>
          </cell>
        </row>
        <row r="28">
          <cell r="D28">
            <v>41</v>
          </cell>
          <cell r="E28" t="str">
            <v>Výstavba dálničního přivaděče Bělotín R24,5/100</v>
          </cell>
          <cell r="G28" t="str">
            <v>délka</v>
          </cell>
          <cell r="H28" t="str">
            <v>m</v>
          </cell>
        </row>
        <row r="29">
          <cell r="D29">
            <v>42</v>
          </cell>
          <cell r="G29" t="str">
            <v>průměrné náklady </v>
          </cell>
          <cell r="H29" t="str">
            <v>tis.Kč/m</v>
          </cell>
        </row>
        <row r="30">
          <cell r="D30">
            <v>41</v>
          </cell>
          <cell r="E30" t="str">
            <v>Výstavba dálničního přivaděče Bělotín R24,5/100</v>
          </cell>
          <cell r="G30" t="str">
            <v>délka</v>
          </cell>
          <cell r="H30" t="str">
            <v>m</v>
          </cell>
        </row>
        <row r="31">
          <cell r="D31">
            <v>42</v>
          </cell>
          <cell r="G31" t="str">
            <v>průměrné náklady </v>
          </cell>
          <cell r="H31" t="str">
            <v>tis.Kč/m</v>
          </cell>
        </row>
        <row r="32">
          <cell r="D32">
            <v>41</v>
          </cell>
          <cell r="E32" t="str">
            <v>Výstavba silnice I/57, S11,5/80</v>
          </cell>
          <cell r="G32" t="str">
            <v>délka</v>
          </cell>
          <cell r="H32" t="str">
            <v>m</v>
          </cell>
        </row>
        <row r="33">
          <cell r="D33">
            <v>42</v>
          </cell>
          <cell r="G33" t="str">
            <v>průměrné náklady </v>
          </cell>
          <cell r="H33" t="str">
            <v>tis.Kč/m</v>
          </cell>
        </row>
        <row r="34">
          <cell r="D34">
            <v>41</v>
          </cell>
          <cell r="E34" t="str">
            <v>Výstavba silnice I/11, S24,5/100</v>
          </cell>
          <cell r="G34" t="str">
            <v>délka</v>
          </cell>
          <cell r="H34" t="str">
            <v>m</v>
          </cell>
        </row>
        <row r="35">
          <cell r="D35">
            <v>42</v>
          </cell>
          <cell r="G35" t="str">
            <v>průměrné náklady </v>
          </cell>
          <cell r="H35" t="str">
            <v>tis.Kč/m</v>
          </cell>
        </row>
        <row r="36">
          <cell r="D36">
            <v>41</v>
          </cell>
          <cell r="E36" t="str">
            <v>Výstavba silnice I/47, S22,5/80</v>
          </cell>
          <cell r="G36" t="str">
            <v>délka</v>
          </cell>
          <cell r="H36" t="str">
            <v>m</v>
          </cell>
        </row>
        <row r="37">
          <cell r="D37">
            <v>42</v>
          </cell>
          <cell r="G37" t="str">
            <v>průměrné náklady </v>
          </cell>
          <cell r="H37" t="str">
            <v>tis.Kč/m</v>
          </cell>
        </row>
        <row r="38">
          <cell r="D38">
            <v>41</v>
          </cell>
          <cell r="E38" t="str">
            <v>Výstavba silnice I/56, S24,5/80</v>
          </cell>
          <cell r="G38" t="str">
            <v>délka</v>
          </cell>
          <cell r="H38" t="str">
            <v>m</v>
          </cell>
        </row>
        <row r="39">
          <cell r="D39">
            <v>42</v>
          </cell>
          <cell r="G39" t="str">
            <v>průměrné náklady </v>
          </cell>
          <cell r="H39" t="str">
            <v>tis.Kč/m</v>
          </cell>
        </row>
        <row r="40">
          <cell r="D40">
            <v>41</v>
          </cell>
          <cell r="E40" t="str">
            <v>Výstavba silnice I/67, S11,5/80</v>
          </cell>
          <cell r="G40" t="str">
            <v>délka</v>
          </cell>
          <cell r="H40" t="str">
            <v>m</v>
          </cell>
        </row>
        <row r="41">
          <cell r="D41">
            <v>42</v>
          </cell>
          <cell r="G41" t="str">
            <v>průměrné náklady </v>
          </cell>
          <cell r="H41" t="str">
            <v>tis.Kč/m</v>
          </cell>
        </row>
        <row r="42">
          <cell r="D42">
            <v>41</v>
          </cell>
          <cell r="E42" t="str">
            <v>Výstavba ochranných opatření</v>
          </cell>
          <cell r="G42" t="str">
            <v>délka</v>
          </cell>
          <cell r="H42" t="str">
            <v>m</v>
          </cell>
        </row>
        <row r="43">
          <cell r="D43">
            <v>42</v>
          </cell>
          <cell r="G43" t="str">
            <v>průměrné náklady </v>
          </cell>
          <cell r="H43" t="str">
            <v>tis.Kč/m</v>
          </cell>
        </row>
        <row r="44">
          <cell r="D44">
            <v>41</v>
          </cell>
          <cell r="E44" t="str">
            <v>Výstavba SSÚD Mankovice  - zpevněné plochy</v>
          </cell>
          <cell r="G44" t="str">
            <v>plocha</v>
          </cell>
          <cell r="H44" t="str">
            <v>m2</v>
          </cell>
        </row>
        <row r="45">
          <cell r="D45">
            <v>42</v>
          </cell>
          <cell r="G45" t="str">
            <v>průměrné náklady </v>
          </cell>
          <cell r="H45" t="str">
            <v>tis.Kč/m2</v>
          </cell>
        </row>
        <row r="46">
          <cell r="D46">
            <v>41</v>
          </cell>
          <cell r="E46" t="str">
            <v>Výstavba SSÚD Mankovice  - užitné plochy kanceláří</v>
          </cell>
          <cell r="G46" t="str">
            <v>plocha</v>
          </cell>
          <cell r="H46" t="str">
            <v>m2</v>
          </cell>
        </row>
        <row r="47">
          <cell r="D47">
            <v>42</v>
          </cell>
          <cell r="G47" t="str">
            <v>průměrné náklady </v>
          </cell>
          <cell r="H47" t="str">
            <v>tis.Kč/m2</v>
          </cell>
        </row>
        <row r="48">
          <cell r="D48">
            <v>41</v>
          </cell>
          <cell r="E48" t="str">
            <v>Výstavba SSÚD Mankovice  - užitné plochy garáží a skladů</v>
          </cell>
          <cell r="G48" t="str">
            <v>plocha</v>
          </cell>
          <cell r="H48" t="str">
            <v>m2</v>
          </cell>
        </row>
        <row r="49">
          <cell r="D49">
            <v>42</v>
          </cell>
          <cell r="G49" t="str">
            <v>průměrné náklady </v>
          </cell>
          <cell r="H49" t="str">
            <v>tis.Kč/m2</v>
          </cell>
        </row>
        <row r="50">
          <cell r="D50">
            <v>41</v>
          </cell>
          <cell r="E50" t="str">
            <v>Výstavba SSÚD Slovenská  - zpevněné plochy</v>
          </cell>
          <cell r="G50" t="str">
            <v>plocha</v>
          </cell>
          <cell r="H50" t="str">
            <v>m2</v>
          </cell>
        </row>
        <row r="51">
          <cell r="D51">
            <v>42</v>
          </cell>
          <cell r="G51" t="str">
            <v>průměrné náklady </v>
          </cell>
          <cell r="H51" t="str">
            <v>tis.Kč/m2</v>
          </cell>
        </row>
        <row r="52">
          <cell r="D52">
            <v>41</v>
          </cell>
          <cell r="E52" t="str">
            <v>Výstavba SSÚD Slovenská  - užitné plochy kanceláří</v>
          </cell>
          <cell r="G52" t="str">
            <v>plocha</v>
          </cell>
          <cell r="H52" t="str">
            <v>m2</v>
          </cell>
        </row>
        <row r="53">
          <cell r="D53">
            <v>42</v>
          </cell>
          <cell r="G53" t="str">
            <v>průměrné náklady </v>
          </cell>
          <cell r="H53" t="str">
            <v>tis.Kč/m2</v>
          </cell>
        </row>
        <row r="54">
          <cell r="D54">
            <v>41</v>
          </cell>
          <cell r="E54" t="str">
            <v>Výstavba SSÚD Slovenská  - užitné plochy garáží a skladů</v>
          </cell>
          <cell r="G54" t="str">
            <v>plocha</v>
          </cell>
          <cell r="H54" t="str">
            <v>m2</v>
          </cell>
        </row>
        <row r="55">
          <cell r="D55">
            <v>42</v>
          </cell>
          <cell r="G55" t="str">
            <v>průměrné náklady </v>
          </cell>
          <cell r="H55" t="str">
            <v>tis.Kč/m2</v>
          </cell>
        </row>
        <row r="56">
          <cell r="D56">
            <v>41</v>
          </cell>
          <cell r="E56" t="str">
            <v>Odpočívka na dálnici</v>
          </cell>
          <cell r="G56" t="str">
            <v>plocha</v>
          </cell>
          <cell r="H56" t="str">
            <v>m2</v>
          </cell>
        </row>
        <row r="57">
          <cell r="D57">
            <v>42</v>
          </cell>
          <cell r="G57" t="str">
            <v>průměrné náklady </v>
          </cell>
          <cell r="H57" t="str">
            <v>tis.Kč/m2</v>
          </cell>
        </row>
        <row r="58">
          <cell r="D58">
            <v>41</v>
          </cell>
          <cell r="G58" t="str">
            <v>plocha</v>
          </cell>
          <cell r="H58" t="str">
            <v>m2</v>
          </cell>
        </row>
        <row r="59">
          <cell r="D59">
            <v>42</v>
          </cell>
          <cell r="G59" t="str">
            <v>průměrné náklady </v>
          </cell>
          <cell r="H59" t="str">
            <v>tis.Kč/m2</v>
          </cell>
        </row>
        <row r="60">
          <cell r="D60">
            <v>41</v>
          </cell>
          <cell r="G60" t="str">
            <v>plocha</v>
          </cell>
          <cell r="H60" t="str">
            <v>m2</v>
          </cell>
        </row>
        <row r="61">
          <cell r="D61">
            <v>42</v>
          </cell>
          <cell r="G61" t="str">
            <v>průměrné náklady </v>
          </cell>
          <cell r="H61" t="str">
            <v>tis.Kč/m2</v>
          </cell>
        </row>
        <row r="62">
          <cell r="D62">
            <v>41</v>
          </cell>
          <cell r="G62" t="str">
            <v>plocha</v>
          </cell>
          <cell r="H62" t="str">
            <v>m2</v>
          </cell>
        </row>
        <row r="63">
          <cell r="D63">
            <v>42</v>
          </cell>
          <cell r="G63" t="str">
            <v>průměrné náklady </v>
          </cell>
          <cell r="H63" t="str">
            <v>tis.Kč/m2</v>
          </cell>
        </row>
        <row r="64">
          <cell r="D64">
            <v>41</v>
          </cell>
          <cell r="E64" t="str">
            <v>Výkupy pozemků</v>
          </cell>
          <cell r="G64" t="str">
            <v>plocha</v>
          </cell>
          <cell r="H64" t="str">
            <v>m2</v>
          </cell>
        </row>
        <row r="65">
          <cell r="D65">
            <v>42</v>
          </cell>
          <cell r="G65" t="str">
            <v>průměrné náklady </v>
          </cell>
          <cell r="H65" t="str">
            <v>tis.Kč/m2</v>
          </cell>
        </row>
        <row r="66">
          <cell r="D66">
            <v>41</v>
          </cell>
          <cell r="E66" t="str">
            <v>Rekultivované plochy</v>
          </cell>
          <cell r="G66" t="str">
            <v>plocha</v>
          </cell>
          <cell r="H66" t="str">
            <v>m2</v>
          </cell>
        </row>
        <row r="67">
          <cell r="D67">
            <v>42</v>
          </cell>
          <cell r="G67" t="str">
            <v>průměrné náklady </v>
          </cell>
          <cell r="H67" t="str">
            <v>tis.Kč/m2</v>
          </cell>
        </row>
        <row r="68">
          <cell r="D68">
            <v>41</v>
          </cell>
          <cell r="G68" t="str">
            <v>plocha</v>
          </cell>
          <cell r="H68" t="str">
            <v>m2</v>
          </cell>
        </row>
        <row r="69">
          <cell r="D69">
            <v>42</v>
          </cell>
          <cell r="G69" t="str">
            <v>průměrné náklady </v>
          </cell>
          <cell r="H69" t="str">
            <v>tis.Kč/m2</v>
          </cell>
        </row>
        <row r="70">
          <cell r="D70">
            <v>41</v>
          </cell>
          <cell r="G70" t="str">
            <v>plocha</v>
          </cell>
          <cell r="H70" t="str">
            <v>m2</v>
          </cell>
        </row>
        <row r="71">
          <cell r="D71">
            <v>42</v>
          </cell>
          <cell r="G71" t="str">
            <v>průměrné náklady </v>
          </cell>
          <cell r="H71" t="str">
            <v>tis.Kč/m2</v>
          </cell>
        </row>
        <row r="72">
          <cell r="D72">
            <v>41</v>
          </cell>
          <cell r="G72" t="str">
            <v>plocha</v>
          </cell>
          <cell r="H72" t="str">
            <v>m2</v>
          </cell>
        </row>
        <row r="73">
          <cell r="D73">
            <v>42</v>
          </cell>
          <cell r="G73" t="str">
            <v>průměrné náklady </v>
          </cell>
          <cell r="H73" t="str">
            <v>tis.Kč/m2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0"/>
  <sheetViews>
    <sheetView workbookViewId="0" topLeftCell="A1">
      <selection activeCell="A9" sqref="A9:M9"/>
    </sheetView>
  </sheetViews>
  <sheetFormatPr defaultColWidth="10.7109375" defaultRowHeight="12.75"/>
  <cols>
    <col min="1" max="1" width="7.7109375" style="11" customWidth="1"/>
    <col min="2" max="2" width="13.421875" style="11" customWidth="1"/>
    <col min="3" max="3" width="25.7109375" style="11" customWidth="1"/>
    <col min="4" max="4" width="10.7109375" style="11" customWidth="1"/>
    <col min="5" max="5" width="15.7109375" style="11" customWidth="1"/>
    <col min="6" max="9" width="3.28125" style="11" customWidth="1"/>
    <col min="10" max="11" width="2.7109375" style="11" customWidth="1"/>
    <col min="12" max="13" width="3.7109375" style="11" customWidth="1"/>
    <col min="14" max="14" width="6.7109375" style="11" hidden="1" customWidth="1"/>
    <col min="15" max="17" width="6.7109375" style="11" customWidth="1"/>
    <col min="18" max="18" width="6.7109375" style="11" hidden="1" customWidth="1"/>
    <col min="19" max="19" width="6.7109375" style="11" customWidth="1"/>
    <col min="20" max="33" width="6.7109375" style="11" hidden="1" customWidth="1"/>
    <col min="34" max="34" width="8.7109375" style="11" customWidth="1"/>
    <col min="35" max="39" width="6.7109375" style="11" customWidth="1"/>
    <col min="40" max="16384" width="10.7109375" style="11" customWidth="1"/>
  </cols>
  <sheetData>
    <row r="1" ht="12.75">
      <c r="G1" s="429" t="s">
        <v>109</v>
      </c>
    </row>
    <row r="2" ht="12.75">
      <c r="G2" s="429" t="s">
        <v>110</v>
      </c>
    </row>
    <row r="3" ht="12.75">
      <c r="G3" s="429" t="s">
        <v>108</v>
      </c>
    </row>
    <row r="4" ht="13.5" thickBot="1"/>
    <row r="5" spans="1:13" ht="24.75" customHeight="1" thickBot="1">
      <c r="A5" s="445" t="s">
        <v>0</v>
      </c>
      <c r="B5" s="446"/>
      <c r="C5" s="1" t="s">
        <v>1</v>
      </c>
      <c r="D5" s="2"/>
      <c r="E5" s="3"/>
      <c r="F5" s="4"/>
      <c r="G5" s="5"/>
      <c r="H5" s="6"/>
      <c r="I5" s="7"/>
      <c r="J5" s="2" t="s">
        <v>2</v>
      </c>
      <c r="K5" s="8"/>
      <c r="L5" s="9"/>
      <c r="M5" s="10"/>
    </row>
    <row r="6" spans="1:13" ht="4.5" customHeight="1" thickBot="1">
      <c r="A6" s="12"/>
      <c r="B6" s="13"/>
      <c r="C6" s="13"/>
      <c r="D6" s="13"/>
      <c r="E6" s="13"/>
      <c r="F6" s="14"/>
      <c r="G6" s="14"/>
      <c r="H6" s="15"/>
      <c r="I6" s="16"/>
      <c r="J6" s="17"/>
      <c r="K6" s="17"/>
      <c r="L6" s="17"/>
      <c r="M6" s="17"/>
    </row>
    <row r="7" spans="1:13" ht="16.5" customHeight="1" thickBot="1" thickTop="1">
      <c r="A7" s="18" t="s">
        <v>3</v>
      </c>
      <c r="B7" s="19"/>
      <c r="C7" s="19"/>
      <c r="D7" s="19"/>
      <c r="E7" s="19"/>
      <c r="F7" s="20"/>
      <c r="G7" s="20"/>
      <c r="H7" s="447">
        <f>'[1]40'!H3</f>
        <v>327240</v>
      </c>
      <c r="I7" s="448"/>
      <c r="J7" s="448"/>
      <c r="K7" s="448"/>
      <c r="L7" s="448"/>
      <c r="M7" s="449"/>
    </row>
    <row r="8" spans="1:13" ht="15" customHeight="1">
      <c r="A8" s="21" t="s">
        <v>4</v>
      </c>
      <c r="B8" s="22"/>
      <c r="C8" s="22"/>
      <c r="D8" s="23"/>
      <c r="E8" s="450" t="s">
        <v>5</v>
      </c>
      <c r="F8" s="451"/>
      <c r="G8" s="451"/>
      <c r="H8" s="452"/>
      <c r="I8" s="453"/>
      <c r="J8" s="453"/>
      <c r="K8" s="453"/>
      <c r="L8" s="453"/>
      <c r="M8" s="454"/>
    </row>
    <row r="9" spans="1:13" ht="24.75" customHeight="1">
      <c r="A9" s="455" t="str">
        <f>'[1]40'!A5</f>
        <v>Výstavba dálnice D 47 Lipník nad Bečvou - Ostava - st. hranice ČR/Polsko</v>
      </c>
      <c r="B9" s="456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7"/>
    </row>
    <row r="10" spans="1:13" ht="8.25" customHeight="1" thickBot="1">
      <c r="A10" s="24"/>
      <c r="B10" s="25"/>
      <c r="C10" s="25"/>
      <c r="D10" s="25"/>
      <c r="E10" s="22"/>
      <c r="F10" s="26"/>
      <c r="G10" s="26"/>
      <c r="H10" s="26"/>
      <c r="I10" s="26"/>
      <c r="J10" s="26"/>
      <c r="K10" s="26"/>
      <c r="L10" s="26"/>
      <c r="M10" s="27"/>
    </row>
    <row r="11" spans="1:13" ht="19.5" customHeight="1" thickBot="1">
      <c r="A11" s="28" t="s">
        <v>6</v>
      </c>
      <c r="B11" s="458" t="str">
        <f>'[1]40'!B7</f>
        <v>Ministerstvo dopravy</v>
      </c>
      <c r="C11" s="459"/>
      <c r="D11" s="460"/>
      <c r="E11" s="29" t="s">
        <v>7</v>
      </c>
      <c r="F11" s="461" t="str">
        <f>'[1]40'!F7</f>
        <v>66003008</v>
      </c>
      <c r="G11" s="462"/>
      <c r="H11" s="462"/>
      <c r="I11" s="462"/>
      <c r="J11" s="462"/>
      <c r="K11" s="462"/>
      <c r="L11" s="462"/>
      <c r="M11" s="463"/>
    </row>
    <row r="12" spans="1:13" ht="24.75" customHeight="1" thickTop="1">
      <c r="A12" s="30" t="s">
        <v>8</v>
      </c>
      <c r="B12" s="13"/>
      <c r="C12" s="13"/>
      <c r="D12" s="13"/>
      <c r="E12" s="13"/>
      <c r="F12" s="22"/>
      <c r="G12" s="22"/>
      <c r="H12" s="22"/>
      <c r="I12" s="22"/>
      <c r="J12" s="22"/>
      <c r="K12" s="22"/>
      <c r="L12" s="22"/>
      <c r="M12" s="22"/>
    </row>
    <row r="13" spans="1:13" ht="15" customHeight="1">
      <c r="A13" s="31" t="s">
        <v>9</v>
      </c>
      <c r="B13" s="32" t="s">
        <v>10</v>
      </c>
      <c r="C13" s="33"/>
      <c r="D13" s="33"/>
      <c r="E13" s="33"/>
      <c r="F13" s="34" t="s">
        <v>11</v>
      </c>
      <c r="G13" s="35"/>
      <c r="H13" s="35"/>
      <c r="I13" s="36"/>
      <c r="J13" s="34" t="s">
        <v>12</v>
      </c>
      <c r="K13" s="35"/>
      <c r="L13" s="35"/>
      <c r="M13" s="36"/>
    </row>
    <row r="14" spans="1:15" ht="15" customHeight="1" hidden="1">
      <c r="A14" s="37">
        <v>4901</v>
      </c>
      <c r="B14" s="38" t="s">
        <v>13</v>
      </c>
      <c r="C14" s="39"/>
      <c r="D14" s="39"/>
      <c r="E14" s="39"/>
      <c r="F14" s="464"/>
      <c r="G14" s="465"/>
      <c r="H14" s="465"/>
      <c r="I14" s="466"/>
      <c r="J14" s="467"/>
      <c r="K14" s="468"/>
      <c r="L14" s="467"/>
      <c r="M14" s="437"/>
      <c r="O14" s="40">
        <v>1</v>
      </c>
    </row>
    <row r="15" spans="1:15" ht="15" customHeight="1" hidden="1">
      <c r="A15" s="41">
        <f aca="true" t="shared" si="0" ref="A15:A20">A14+1</f>
        <v>4902</v>
      </c>
      <c r="B15" s="38" t="s">
        <v>14</v>
      </c>
      <c r="C15" s="39"/>
      <c r="D15" s="39"/>
      <c r="E15" s="39"/>
      <c r="F15" s="438"/>
      <c r="G15" s="439"/>
      <c r="H15" s="439"/>
      <c r="I15" s="440"/>
      <c r="J15" s="441"/>
      <c r="K15" s="442"/>
      <c r="L15" s="441"/>
      <c r="M15" s="443"/>
      <c r="O15" s="40">
        <v>2</v>
      </c>
    </row>
    <row r="16" spans="1:15" ht="15" customHeight="1" hidden="1">
      <c r="A16" s="41">
        <f t="shared" si="0"/>
        <v>4903</v>
      </c>
      <c r="B16" s="38" t="s">
        <v>15</v>
      </c>
      <c r="C16" s="39"/>
      <c r="D16" s="39"/>
      <c r="E16" s="39"/>
      <c r="F16" s="444"/>
      <c r="G16" s="436"/>
      <c r="H16" s="436"/>
      <c r="I16" s="433"/>
      <c r="J16" s="434"/>
      <c r="K16" s="435"/>
      <c r="L16" s="434"/>
      <c r="M16" s="432"/>
      <c r="O16" s="40">
        <v>3</v>
      </c>
    </row>
    <row r="17" spans="1:15" ht="15" customHeight="1">
      <c r="A17" s="42">
        <f t="shared" si="0"/>
        <v>4904</v>
      </c>
      <c r="B17" s="38" t="s">
        <v>16</v>
      </c>
      <c r="C17" s="39"/>
      <c r="D17" s="39"/>
      <c r="E17" s="39"/>
      <c r="F17" s="345" t="s">
        <v>17</v>
      </c>
      <c r="G17" s="253"/>
      <c r="H17" s="253"/>
      <c r="I17" s="225"/>
      <c r="J17" s="469">
        <f>'[1]40'!J13</f>
        <v>11</v>
      </c>
      <c r="K17" s="470"/>
      <c r="L17" s="471">
        <f>'[1]40'!L13</f>
        <v>2009</v>
      </c>
      <c r="M17" s="472"/>
      <c r="O17" s="40"/>
    </row>
    <row r="18" spans="1:15" ht="15" customHeight="1">
      <c r="A18" s="42">
        <f t="shared" si="0"/>
        <v>4905</v>
      </c>
      <c r="B18" s="38" t="s">
        <v>18</v>
      </c>
      <c r="C18" s="39"/>
      <c r="D18" s="39"/>
      <c r="E18" s="39"/>
      <c r="F18" s="473" t="s">
        <v>17</v>
      </c>
      <c r="G18" s="474"/>
      <c r="H18" s="474"/>
      <c r="I18" s="475"/>
      <c r="J18" s="476">
        <f>'[1]40'!J14</f>
        <v>1</v>
      </c>
      <c r="K18" s="477"/>
      <c r="L18" s="478">
        <f>'[1]40'!L14</f>
        <v>2010</v>
      </c>
      <c r="M18" s="479"/>
      <c r="O18" s="40"/>
    </row>
    <row r="19" spans="1:15" ht="15" customHeight="1">
      <c r="A19" s="43">
        <f t="shared" si="0"/>
        <v>4906</v>
      </c>
      <c r="B19" s="38" t="s">
        <v>19</v>
      </c>
      <c r="C19" s="39"/>
      <c r="D19" s="39"/>
      <c r="E19" s="39"/>
      <c r="F19" s="473"/>
      <c r="G19" s="474"/>
      <c r="H19" s="474"/>
      <c r="I19" s="475"/>
      <c r="J19" s="480">
        <f>'[1]40'!J15</f>
        <v>2</v>
      </c>
      <c r="K19" s="481"/>
      <c r="L19" s="482">
        <f>'[1]40'!L15</f>
        <v>2010</v>
      </c>
      <c r="M19" s="483"/>
      <c r="O19" s="40"/>
    </row>
    <row r="20" spans="1:15" ht="15" customHeight="1">
      <c r="A20" s="44">
        <f t="shared" si="0"/>
        <v>4907</v>
      </c>
      <c r="B20" s="45" t="s">
        <v>20</v>
      </c>
      <c r="C20" s="46"/>
      <c r="D20" s="46"/>
      <c r="E20" s="46"/>
      <c r="F20" s="484"/>
      <c r="G20" s="485"/>
      <c r="H20" s="485"/>
      <c r="I20" s="486"/>
      <c r="J20" s="487">
        <f>'[1]40'!J16</f>
        <v>3</v>
      </c>
      <c r="K20" s="488"/>
      <c r="L20" s="489">
        <f>'[1]40'!L16</f>
        <v>2010</v>
      </c>
      <c r="M20" s="490"/>
      <c r="O20" s="40"/>
    </row>
    <row r="21" spans="1:34" ht="24.75" customHeight="1">
      <c r="A21" s="47" t="s">
        <v>21</v>
      </c>
      <c r="B21" s="48"/>
      <c r="C21" s="48"/>
      <c r="D21" s="48"/>
      <c r="E21" s="48"/>
      <c r="F21" s="49"/>
      <c r="G21" s="49"/>
      <c r="H21" s="49"/>
      <c r="I21" s="49"/>
      <c r="J21" s="49"/>
      <c r="K21" s="49"/>
      <c r="L21" s="49"/>
      <c r="M21" s="49"/>
      <c r="N21" s="491" t="s">
        <v>22</v>
      </c>
      <c r="O21" s="491"/>
      <c r="P21" s="491"/>
      <c r="Q21" s="491"/>
      <c r="R21" s="491"/>
      <c r="S21" s="491"/>
      <c r="T21" s="491"/>
      <c r="U21" s="491"/>
      <c r="V21" s="491"/>
      <c r="W21" s="491"/>
      <c r="X21" s="491"/>
      <c r="Y21" s="491"/>
      <c r="Z21" s="491"/>
      <c r="AA21" s="491"/>
      <c r="AB21" s="491"/>
      <c r="AC21" s="491"/>
      <c r="AD21" s="491"/>
      <c r="AE21" s="491"/>
      <c r="AF21" s="491"/>
      <c r="AG21" s="491"/>
      <c r="AH21" s="491"/>
    </row>
    <row r="22" spans="1:34" ht="24.75" customHeight="1">
      <c r="A22" s="50" t="s">
        <v>23</v>
      </c>
      <c r="B22" s="51" t="s">
        <v>24</v>
      </c>
      <c r="C22" s="33"/>
      <c r="D22" s="33"/>
      <c r="E22" s="52"/>
      <c r="F22" s="492" t="s">
        <v>25</v>
      </c>
      <c r="G22" s="493"/>
      <c r="H22" s="493"/>
      <c r="I22" s="493"/>
      <c r="J22" s="492" t="s">
        <v>26</v>
      </c>
      <c r="K22" s="493"/>
      <c r="L22" s="493"/>
      <c r="M22" s="493"/>
      <c r="N22" s="53" t="s">
        <v>27</v>
      </c>
      <c r="O22" s="54" t="s">
        <v>28</v>
      </c>
      <c r="P22" s="54" t="s">
        <v>29</v>
      </c>
      <c r="Q22" s="54" t="s">
        <v>30</v>
      </c>
      <c r="R22" s="54" t="s">
        <v>31</v>
      </c>
      <c r="S22" s="54" t="s">
        <v>31</v>
      </c>
      <c r="T22" s="54" t="s">
        <v>32</v>
      </c>
      <c r="U22" s="54" t="s">
        <v>33</v>
      </c>
      <c r="V22" s="55" t="s">
        <v>34</v>
      </c>
      <c r="W22" s="55" t="s">
        <v>35</v>
      </c>
      <c r="X22" s="55" t="s">
        <v>36</v>
      </c>
      <c r="Y22" s="55" t="s">
        <v>37</v>
      </c>
      <c r="Z22" s="55" t="s">
        <v>38</v>
      </c>
      <c r="AA22" s="55" t="s">
        <v>39</v>
      </c>
      <c r="AB22" s="55" t="s">
        <v>40</v>
      </c>
      <c r="AC22" s="55" t="s">
        <v>41</v>
      </c>
      <c r="AD22" s="55" t="s">
        <v>42</v>
      </c>
      <c r="AE22" s="55" t="s">
        <v>43</v>
      </c>
      <c r="AF22" s="55" t="s">
        <v>44</v>
      </c>
      <c r="AG22" s="55" t="s">
        <v>45</v>
      </c>
      <c r="AH22" s="56" t="s">
        <v>46</v>
      </c>
    </row>
    <row r="23" spans="1:34" ht="13.5" customHeight="1">
      <c r="A23" s="57">
        <v>4911</v>
      </c>
      <c r="B23" s="58" t="str">
        <f>'[1]43'!C7</f>
        <v> Náklady přípravy a zabezpečení akcí programu</v>
      </c>
      <c r="C23" s="58"/>
      <c r="D23" s="58"/>
      <c r="E23" s="58"/>
      <c r="F23" s="494"/>
      <c r="G23" s="494"/>
      <c r="H23" s="494"/>
      <c r="I23" s="494"/>
      <c r="J23" s="495">
        <f>'[1]43'!N7</f>
        <v>3937.153999999999</v>
      </c>
      <c r="K23" s="495"/>
      <c r="L23" s="495"/>
      <c r="M23" s="495"/>
      <c r="N23" s="59"/>
      <c r="O23" s="59">
        <f>981.181+29.136</f>
        <v>1010.317</v>
      </c>
      <c r="P23" s="60">
        <f>1889.001+49.891</f>
        <v>1938.892</v>
      </c>
      <c r="Q23" s="60">
        <f>978.696+8.275</f>
        <v>986.971</v>
      </c>
      <c r="R23" s="60"/>
      <c r="S23" s="60">
        <v>0.974</v>
      </c>
      <c r="T23" s="60"/>
      <c r="U23" s="61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3">
        <f>J23-SUM(N23:AG23)</f>
        <v>0</v>
      </c>
    </row>
    <row r="24" spans="1:34" ht="13.5" customHeight="1">
      <c r="A24" s="64">
        <f>A23+1</f>
        <v>4912</v>
      </c>
      <c r="B24" s="58" t="str">
        <f>'[1]43'!C8</f>
        <v> Mzdové náklady a povinné pojistné</v>
      </c>
      <c r="C24" s="58"/>
      <c r="D24" s="58"/>
      <c r="E24" s="58"/>
      <c r="F24" s="494"/>
      <c r="G24" s="494"/>
      <c r="H24" s="494"/>
      <c r="I24" s="494"/>
      <c r="J24" s="495">
        <f>'[1]43'!N8</f>
        <v>0</v>
      </c>
      <c r="K24" s="495"/>
      <c r="L24" s="495"/>
      <c r="M24" s="495"/>
      <c r="N24" s="65"/>
      <c r="O24" s="66"/>
      <c r="P24" s="67"/>
      <c r="Q24" s="67"/>
      <c r="R24" s="67"/>
      <c r="S24" s="67"/>
      <c r="T24" s="67"/>
      <c r="U24" s="61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3">
        <f aca="true" t="shared" si="1" ref="AH24:AH49">J24-SUM(N24:AG24)</f>
        <v>0</v>
      </c>
    </row>
    <row r="25" spans="1:34" ht="13.5" customHeight="1">
      <c r="A25" s="64">
        <f aca="true" t="shared" si="2" ref="A25:A50">A24+1</f>
        <v>4913</v>
      </c>
      <c r="B25" s="58" t="str">
        <f>'[1]43'!C9</f>
        <v> Náklady materiální povahy a služby</v>
      </c>
      <c r="C25" s="58"/>
      <c r="D25" s="58"/>
      <c r="E25" s="58"/>
      <c r="F25" s="494"/>
      <c r="G25" s="494"/>
      <c r="H25" s="494"/>
      <c r="I25" s="494"/>
      <c r="J25" s="495">
        <f>'[1]43'!N9</f>
        <v>0</v>
      </c>
      <c r="K25" s="495"/>
      <c r="L25" s="495"/>
      <c r="M25" s="495"/>
      <c r="N25" s="68"/>
      <c r="O25" s="69"/>
      <c r="P25" s="67"/>
      <c r="Q25" s="67"/>
      <c r="R25" s="67"/>
      <c r="S25" s="67"/>
      <c r="T25" s="67"/>
      <c r="U25" s="70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63">
        <f t="shared" si="1"/>
        <v>0</v>
      </c>
    </row>
    <row r="26" spans="1:34" ht="13.5" customHeight="1">
      <c r="A26" s="64">
        <f t="shared" si="2"/>
        <v>4914</v>
      </c>
      <c r="B26" s="58" t="str">
        <f>'[1]43'!C10</f>
        <v> Náklady na reprodukci stavební části staveb</v>
      </c>
      <c r="C26" s="58"/>
      <c r="D26" s="58"/>
      <c r="E26" s="58"/>
      <c r="F26" s="494"/>
      <c r="G26" s="494"/>
      <c r="H26" s="494"/>
      <c r="I26" s="494"/>
      <c r="J26" s="495">
        <f>'[1]43'!N10</f>
        <v>50853.159</v>
      </c>
      <c r="K26" s="495"/>
      <c r="L26" s="495"/>
      <c r="M26" s="495"/>
      <c r="N26" s="68"/>
      <c r="O26" s="72">
        <v>20028.352</v>
      </c>
      <c r="P26" s="67">
        <v>20224.434</v>
      </c>
      <c r="Q26" s="67">
        <v>10600.373</v>
      </c>
      <c r="R26" s="73"/>
      <c r="S26" s="67"/>
      <c r="T26" s="67"/>
      <c r="U26" s="70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63">
        <f t="shared" si="1"/>
        <v>0</v>
      </c>
    </row>
    <row r="27" spans="1:34" ht="13.5" customHeight="1">
      <c r="A27" s="64">
        <f t="shared" si="2"/>
        <v>4915</v>
      </c>
      <c r="B27" s="58" t="str">
        <f>'[1]43'!C11</f>
        <v> Náklady na reprodukci technologické části staveb</v>
      </c>
      <c r="C27" s="58"/>
      <c r="D27" s="58"/>
      <c r="E27" s="58"/>
      <c r="F27" s="494"/>
      <c r="G27" s="494"/>
      <c r="H27" s="494"/>
      <c r="I27" s="494"/>
      <c r="J27" s="495">
        <f>'[1]43'!N11</f>
        <v>62</v>
      </c>
      <c r="K27" s="495"/>
      <c r="L27" s="495"/>
      <c r="M27" s="495"/>
      <c r="N27" s="68"/>
      <c r="O27" s="72">
        <v>20</v>
      </c>
      <c r="P27" s="67">
        <f>42</f>
        <v>42</v>
      </c>
      <c r="Q27" s="67"/>
      <c r="R27" s="67"/>
      <c r="S27" s="67"/>
      <c r="T27" s="67"/>
      <c r="U27" s="70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63">
        <f t="shared" si="1"/>
        <v>0</v>
      </c>
    </row>
    <row r="28" spans="1:34" ht="13.5" customHeight="1">
      <c r="A28" s="64">
        <f t="shared" si="2"/>
        <v>4916</v>
      </c>
      <c r="B28" s="58" t="str">
        <f>'[1]43'!C12</f>
        <v> Náklady na movitý hmotný majetek</v>
      </c>
      <c r="C28" s="58"/>
      <c r="D28" s="58"/>
      <c r="E28" s="58"/>
      <c r="F28" s="494"/>
      <c r="G28" s="494"/>
      <c r="H28" s="494"/>
      <c r="I28" s="494"/>
      <c r="J28" s="495">
        <f>'[1]43'!N12</f>
        <v>367</v>
      </c>
      <c r="K28" s="495"/>
      <c r="L28" s="495"/>
      <c r="M28" s="495"/>
      <c r="N28" s="68"/>
      <c r="O28" s="72">
        <v>180</v>
      </c>
      <c r="P28" s="67">
        <v>187</v>
      </c>
      <c r="Q28" s="67"/>
      <c r="R28" s="73"/>
      <c r="S28" s="67"/>
      <c r="T28" s="67"/>
      <c r="U28" s="70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63">
        <f t="shared" si="1"/>
        <v>0</v>
      </c>
    </row>
    <row r="29" spans="1:34" ht="13.5" customHeight="1">
      <c r="A29" s="64">
        <f t="shared" si="2"/>
        <v>4917</v>
      </c>
      <c r="B29" s="58" t="str">
        <f>'[1]43'!C13</f>
        <v> Náklady na nehmotný majetek</v>
      </c>
      <c r="C29" s="58"/>
      <c r="D29" s="58"/>
      <c r="E29" s="58"/>
      <c r="F29" s="494"/>
      <c r="G29" s="494"/>
      <c r="H29" s="494"/>
      <c r="I29" s="494"/>
      <c r="J29" s="495">
        <f>'[1]43'!N13</f>
        <v>32</v>
      </c>
      <c r="K29" s="495"/>
      <c r="L29" s="495"/>
      <c r="M29" s="495"/>
      <c r="N29" s="68"/>
      <c r="O29" s="72">
        <v>32</v>
      </c>
      <c r="P29" s="67"/>
      <c r="Q29" s="67"/>
      <c r="R29" s="67"/>
      <c r="S29" s="67"/>
      <c r="T29" s="67"/>
      <c r="U29" s="70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63">
        <f t="shared" si="1"/>
        <v>0</v>
      </c>
    </row>
    <row r="30" spans="1:34" ht="13.5" customHeight="1">
      <c r="A30" s="64">
        <f t="shared" si="2"/>
        <v>4918</v>
      </c>
      <c r="B30" s="58" t="str">
        <f>'[1]43'!C14</f>
        <v> Ostatní investiční a neinvestiční náklady</v>
      </c>
      <c r="C30" s="58"/>
      <c r="D30" s="58"/>
      <c r="E30" s="58"/>
      <c r="F30" s="494"/>
      <c r="G30" s="494"/>
      <c r="H30" s="494"/>
      <c r="I30" s="494"/>
      <c r="J30" s="495">
        <f>'[1]43'!N14</f>
        <v>122.894</v>
      </c>
      <c r="K30" s="495"/>
      <c r="L30" s="495"/>
      <c r="M30" s="495"/>
      <c r="N30" s="68"/>
      <c r="O30" s="72">
        <v>55.973</v>
      </c>
      <c r="P30" s="67">
        <v>53.275</v>
      </c>
      <c r="Q30" s="67">
        <v>13.946</v>
      </c>
      <c r="R30" s="67"/>
      <c r="S30" s="67"/>
      <c r="T30" s="67"/>
      <c r="U30" s="70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63">
        <f t="shared" si="1"/>
        <v>-0.29999999999998295</v>
      </c>
    </row>
    <row r="31" spans="1:34" ht="13.5" customHeight="1">
      <c r="A31" s="74">
        <f t="shared" si="2"/>
        <v>4919</v>
      </c>
      <c r="B31" s="75" t="str">
        <f>'[1]43'!C15</f>
        <v> Rezerva na úhradu nákladů akcí programu</v>
      </c>
      <c r="C31" s="75"/>
      <c r="D31" s="75"/>
      <c r="E31" s="75"/>
      <c r="F31" s="496"/>
      <c r="G31" s="496"/>
      <c r="H31" s="496"/>
      <c r="I31" s="496"/>
      <c r="J31" s="497">
        <f>'[1]43'!N15</f>
        <v>2334.766</v>
      </c>
      <c r="K31" s="497"/>
      <c r="L31" s="497"/>
      <c r="M31" s="497"/>
      <c r="N31" s="65"/>
      <c r="O31" s="76">
        <v>755.009</v>
      </c>
      <c r="P31" s="77">
        <v>575.796</v>
      </c>
      <c r="Q31" s="78">
        <v>615.543</v>
      </c>
      <c r="R31" s="79"/>
      <c r="S31" s="78">
        <v>388.418</v>
      </c>
      <c r="T31" s="79"/>
      <c r="U31" s="61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3">
        <f t="shared" si="1"/>
        <v>0</v>
      </c>
    </row>
    <row r="32" spans="1:34" ht="15" customHeight="1">
      <c r="A32" s="64">
        <f t="shared" si="2"/>
        <v>4920</v>
      </c>
      <c r="B32" s="58" t="str">
        <f>'[1]43'!C16</f>
        <v> INVESTIČNÍ A NEINVEST. NÁKLADY CELKEM</v>
      </c>
      <c r="C32" s="58"/>
      <c r="D32" s="58"/>
      <c r="E32" s="58"/>
      <c r="F32" s="494"/>
      <c r="G32" s="494"/>
      <c r="H32" s="494"/>
      <c r="I32" s="494"/>
      <c r="J32" s="495">
        <f>'[1]43'!N16</f>
        <v>57708.973000000005</v>
      </c>
      <c r="K32" s="495"/>
      <c r="L32" s="495"/>
      <c r="M32" s="495"/>
      <c r="N32" s="80">
        <f aca="true" t="shared" si="3" ref="N32:AH32">SUM(N23:N31)</f>
        <v>0</v>
      </c>
      <c r="O32" s="81">
        <f t="shared" si="3"/>
        <v>22081.650999999998</v>
      </c>
      <c r="P32" s="81">
        <f t="shared" si="3"/>
        <v>23021.397</v>
      </c>
      <c r="Q32" s="81">
        <f t="shared" si="3"/>
        <v>12216.832999999999</v>
      </c>
      <c r="R32" s="81">
        <f t="shared" si="3"/>
        <v>0</v>
      </c>
      <c r="S32" s="82">
        <f t="shared" si="3"/>
        <v>389.392</v>
      </c>
      <c r="T32" s="81">
        <f t="shared" si="3"/>
        <v>0</v>
      </c>
      <c r="U32" s="80">
        <f t="shared" si="3"/>
        <v>0</v>
      </c>
      <c r="V32" s="80">
        <f t="shared" si="3"/>
        <v>0</v>
      </c>
      <c r="W32" s="80">
        <f t="shared" si="3"/>
        <v>0</v>
      </c>
      <c r="X32" s="80">
        <f t="shared" si="3"/>
        <v>0</v>
      </c>
      <c r="Y32" s="80">
        <f t="shared" si="3"/>
        <v>0</v>
      </c>
      <c r="Z32" s="80">
        <f t="shared" si="3"/>
        <v>0</v>
      </c>
      <c r="AA32" s="80">
        <f t="shared" si="3"/>
        <v>0</v>
      </c>
      <c r="AB32" s="80">
        <f t="shared" si="3"/>
        <v>0</v>
      </c>
      <c r="AC32" s="80">
        <f t="shared" si="3"/>
        <v>0</v>
      </c>
      <c r="AD32" s="80">
        <f t="shared" si="3"/>
        <v>0</v>
      </c>
      <c r="AE32" s="80">
        <f t="shared" si="3"/>
        <v>0</v>
      </c>
      <c r="AF32" s="80">
        <f t="shared" si="3"/>
        <v>0</v>
      </c>
      <c r="AG32" s="80">
        <f t="shared" si="3"/>
        <v>0</v>
      </c>
      <c r="AH32" s="83">
        <f t="shared" si="3"/>
        <v>-0.29999999999998295</v>
      </c>
    </row>
    <row r="33" spans="1:34" ht="13.5" customHeight="1">
      <c r="A33" s="64">
        <f t="shared" si="2"/>
        <v>4921</v>
      </c>
      <c r="B33" s="58" t="str">
        <f>'[1]43'!C17</f>
        <v> Splátky návratných fin.výpomocí ze stát.rozpočtu</v>
      </c>
      <c r="C33" s="58"/>
      <c r="D33" s="58"/>
      <c r="E33" s="58"/>
      <c r="F33" s="494"/>
      <c r="G33" s="494"/>
      <c r="H33" s="494"/>
      <c r="I33" s="494"/>
      <c r="J33" s="495">
        <f>'[1]43'!N17</f>
        <v>0</v>
      </c>
      <c r="K33" s="495"/>
      <c r="L33" s="495"/>
      <c r="M33" s="495"/>
      <c r="N33" s="65"/>
      <c r="O33" s="84"/>
      <c r="P33" s="85"/>
      <c r="Q33" s="86"/>
      <c r="R33" s="86"/>
      <c r="S33" s="86"/>
      <c r="T33" s="86"/>
      <c r="U33" s="61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3">
        <f t="shared" si="1"/>
        <v>0</v>
      </c>
    </row>
    <row r="34" spans="1:34" ht="13.5" customHeight="1">
      <c r="A34" s="64">
        <f t="shared" si="2"/>
        <v>4922</v>
      </c>
      <c r="B34" s="58" t="str">
        <f>'[1]43'!C18</f>
        <v> Splátky úvěrů poskytnutých se státní zárukou</v>
      </c>
      <c r="C34" s="58"/>
      <c r="D34" s="58"/>
      <c r="E34" s="58"/>
      <c r="F34" s="494"/>
      <c r="G34" s="494"/>
      <c r="H34" s="494"/>
      <c r="I34" s="494"/>
      <c r="J34" s="495">
        <f>'[1]43'!N18</f>
        <v>0</v>
      </c>
      <c r="K34" s="495"/>
      <c r="L34" s="495"/>
      <c r="M34" s="495"/>
      <c r="N34" s="65"/>
      <c r="O34" s="84"/>
      <c r="P34" s="85"/>
      <c r="Q34" s="86"/>
      <c r="R34" s="86"/>
      <c r="S34" s="86"/>
      <c r="T34" s="86"/>
      <c r="U34" s="61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3">
        <f t="shared" si="1"/>
        <v>0</v>
      </c>
    </row>
    <row r="35" spans="1:34" ht="13.5" customHeight="1">
      <c r="A35" s="64">
        <f t="shared" si="2"/>
        <v>4923</v>
      </c>
      <c r="B35" s="58" t="str">
        <f>'[1]43'!C19</f>
        <v> Splátky úvěrů poskytnutých bez státní záruky</v>
      </c>
      <c r="C35" s="58"/>
      <c r="D35" s="58"/>
      <c r="E35" s="58"/>
      <c r="F35" s="494"/>
      <c r="G35" s="494"/>
      <c r="H35" s="494"/>
      <c r="I35" s="494"/>
      <c r="J35" s="495">
        <f>'[1]43'!N19</f>
        <v>0</v>
      </c>
      <c r="K35" s="495"/>
      <c r="L35" s="495"/>
      <c r="M35" s="495"/>
      <c r="N35" s="65"/>
      <c r="O35" s="84"/>
      <c r="P35" s="85"/>
      <c r="Q35" s="86"/>
      <c r="R35" s="86"/>
      <c r="S35" s="86"/>
      <c r="T35" s="86"/>
      <c r="U35" s="61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3">
        <f t="shared" si="1"/>
        <v>0</v>
      </c>
    </row>
    <row r="36" spans="1:34" ht="13.5" customHeight="1">
      <c r="A36" s="87">
        <f t="shared" si="2"/>
        <v>4924</v>
      </c>
      <c r="B36" s="13" t="str">
        <f>'[1]43'!C23</f>
        <v> Ostatní finanční potřeby fin. programu </v>
      </c>
      <c r="C36" s="13"/>
      <c r="D36" s="13"/>
      <c r="E36" s="13"/>
      <c r="F36" s="498"/>
      <c r="G36" s="498"/>
      <c r="H36" s="498"/>
      <c r="I36" s="498"/>
      <c r="J36" s="499">
        <f>'[1]43'!N23</f>
        <v>0</v>
      </c>
      <c r="K36" s="499"/>
      <c r="L36" s="499"/>
      <c r="M36" s="499"/>
      <c r="N36" s="65"/>
      <c r="O36" s="84"/>
      <c r="P36" s="85"/>
      <c r="Q36" s="86"/>
      <c r="R36" s="86"/>
      <c r="S36" s="86"/>
      <c r="T36" s="86"/>
      <c r="U36" s="61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3">
        <f t="shared" si="1"/>
        <v>0</v>
      </c>
    </row>
    <row r="37" spans="1:34" ht="15" customHeight="1">
      <c r="A37" s="88">
        <f t="shared" si="2"/>
        <v>4925</v>
      </c>
      <c r="B37" s="33" t="str">
        <f>'[1]43'!C24</f>
        <v> SOUHRN POTŘEB FINANCOVÁNÍ PROGRAMU </v>
      </c>
      <c r="C37" s="33"/>
      <c r="D37" s="33"/>
      <c r="E37" s="33"/>
      <c r="F37" s="500"/>
      <c r="G37" s="501"/>
      <c r="H37" s="501"/>
      <c r="I37" s="501"/>
      <c r="J37" s="502">
        <f>'[1]43'!N24</f>
        <v>57708.973000000005</v>
      </c>
      <c r="K37" s="502"/>
      <c r="L37" s="502"/>
      <c r="M37" s="502"/>
      <c r="N37" s="80">
        <f aca="true" t="shared" si="4" ref="N37:U37">SUM(N32:N36)</f>
        <v>0</v>
      </c>
      <c r="O37" s="82">
        <f t="shared" si="4"/>
        <v>22081.650999999998</v>
      </c>
      <c r="P37" s="82">
        <f t="shared" si="4"/>
        <v>23021.397</v>
      </c>
      <c r="Q37" s="82">
        <f t="shared" si="4"/>
        <v>12216.832999999999</v>
      </c>
      <c r="R37" s="82">
        <f t="shared" si="4"/>
        <v>0</v>
      </c>
      <c r="S37" s="82">
        <f t="shared" si="4"/>
        <v>389.392</v>
      </c>
      <c r="T37" s="82">
        <f t="shared" si="4"/>
        <v>0</v>
      </c>
      <c r="U37" s="80">
        <f t="shared" si="4"/>
        <v>0</v>
      </c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9">
        <f>SUM(AG32:AG36)</f>
        <v>0</v>
      </c>
      <c r="AH37" s="90">
        <f>SUM(AH32:AH36)</f>
        <v>-0.29999999999998295</v>
      </c>
    </row>
    <row r="38" spans="1:34" ht="13.5" customHeight="1">
      <c r="A38" s="91">
        <f t="shared" si="2"/>
        <v>4926</v>
      </c>
      <c r="B38" s="92" t="str">
        <f>'[1]43'!C26</f>
        <v> Vlastní zdroje účastníka programu</v>
      </c>
      <c r="C38" s="93"/>
      <c r="D38" s="93"/>
      <c r="E38" s="93"/>
      <c r="F38" s="503"/>
      <c r="G38" s="504"/>
      <c r="H38" s="504"/>
      <c r="I38" s="504"/>
      <c r="J38" s="505">
        <f>'[1]43'!N26</f>
        <v>0</v>
      </c>
      <c r="K38" s="505"/>
      <c r="L38" s="505"/>
      <c r="M38" s="505"/>
      <c r="N38" s="65"/>
      <c r="O38" s="85"/>
      <c r="P38" s="86"/>
      <c r="Q38" s="86"/>
      <c r="R38" s="86"/>
      <c r="S38" s="86"/>
      <c r="T38" s="86"/>
      <c r="U38" s="61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3">
        <f t="shared" si="1"/>
        <v>0</v>
      </c>
    </row>
    <row r="39" spans="1:34" ht="13.5" customHeight="1">
      <c r="A39" s="95">
        <f t="shared" si="2"/>
        <v>4927</v>
      </c>
      <c r="B39" s="96" t="str">
        <f>'[1]43'!C27</f>
        <v> Úvěry poskytnuté bez státní záruky</v>
      </c>
      <c r="C39" s="97"/>
      <c r="D39" s="97"/>
      <c r="E39" s="97"/>
      <c r="F39" s="506"/>
      <c r="G39" s="506"/>
      <c r="H39" s="506"/>
      <c r="I39" s="506"/>
      <c r="J39" s="507">
        <f>'[1]43'!N27</f>
        <v>0</v>
      </c>
      <c r="K39" s="507"/>
      <c r="L39" s="507"/>
      <c r="M39" s="507"/>
      <c r="N39" s="65"/>
      <c r="O39" s="85"/>
      <c r="P39" s="86"/>
      <c r="Q39" s="86"/>
      <c r="R39" s="86"/>
      <c r="S39" s="86"/>
      <c r="T39" s="86"/>
      <c r="U39" s="61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3">
        <f t="shared" si="1"/>
        <v>0</v>
      </c>
    </row>
    <row r="40" spans="1:34" ht="13.5" customHeight="1" thickBot="1">
      <c r="A40" s="87">
        <f t="shared" si="2"/>
        <v>4928</v>
      </c>
      <c r="B40" s="98" t="str">
        <f>'[1]43'!C30</f>
        <v> Úvěry poskytnuté se státní zárukou</v>
      </c>
      <c r="C40" s="99"/>
      <c r="D40" s="99"/>
      <c r="E40" s="99"/>
      <c r="F40" s="508" t="s">
        <v>17</v>
      </c>
      <c r="G40" s="508"/>
      <c r="H40" s="508"/>
      <c r="I40" s="508"/>
      <c r="J40" s="509">
        <f>'[1]43'!N30</f>
        <v>0</v>
      </c>
      <c r="K40" s="509"/>
      <c r="L40" s="509"/>
      <c r="M40" s="509"/>
      <c r="N40" s="65"/>
      <c r="O40" s="85"/>
      <c r="P40" s="86"/>
      <c r="Q40" s="86"/>
      <c r="R40" s="86"/>
      <c r="S40" s="86"/>
      <c r="T40" s="86"/>
      <c r="U40" s="61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3">
        <f t="shared" si="1"/>
        <v>0</v>
      </c>
    </row>
    <row r="41" spans="1:34" ht="15" customHeight="1" thickTop="1">
      <c r="A41" s="100">
        <f t="shared" si="2"/>
        <v>4929</v>
      </c>
      <c r="B41" s="101" t="str">
        <f>'[1]43'!C35</f>
        <v> Návratné fin.výpomoci ze stát.rozpočtu (NFV)</v>
      </c>
      <c r="C41" s="102"/>
      <c r="D41" s="102"/>
      <c r="E41" s="102"/>
      <c r="F41" s="510"/>
      <c r="G41" s="510"/>
      <c r="H41" s="510"/>
      <c r="I41" s="510"/>
      <c r="J41" s="511">
        <f>'[1]43'!N35</f>
        <v>0</v>
      </c>
      <c r="K41" s="511"/>
      <c r="L41" s="511"/>
      <c r="M41" s="512"/>
      <c r="N41" s="103"/>
      <c r="O41" s="104"/>
      <c r="P41" s="105"/>
      <c r="Q41" s="105"/>
      <c r="R41" s="105"/>
      <c r="S41" s="105"/>
      <c r="T41" s="105"/>
      <c r="U41" s="106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63">
        <f t="shared" si="1"/>
        <v>0</v>
      </c>
    </row>
    <row r="42" spans="1:34" ht="15" customHeight="1">
      <c r="A42" s="108">
        <f t="shared" si="2"/>
        <v>4930</v>
      </c>
      <c r="B42" s="109" t="str">
        <f>'[1]43'!C40</f>
        <v> Systémově určené výdaje stát.rozpočtu (SUV)</v>
      </c>
      <c r="C42" s="110"/>
      <c r="D42" s="110"/>
      <c r="E42" s="110"/>
      <c r="F42" s="513"/>
      <c r="G42" s="513"/>
      <c r="H42" s="513"/>
      <c r="I42" s="513"/>
      <c r="J42" s="514">
        <f>'[1]43'!N40</f>
        <v>749.2589999999999</v>
      </c>
      <c r="K42" s="514"/>
      <c r="L42" s="514"/>
      <c r="M42" s="515"/>
      <c r="N42" s="111"/>
      <c r="O42" s="112">
        <f>28.042+25.318</f>
        <v>53.36</v>
      </c>
      <c r="P42" s="113">
        <f>619.743+36.499</f>
        <v>656.2420000000001</v>
      </c>
      <c r="Q42" s="113">
        <f>30.408+8.275</f>
        <v>38.683</v>
      </c>
      <c r="R42" s="113"/>
      <c r="S42" s="113">
        <v>0.974</v>
      </c>
      <c r="T42" s="113"/>
      <c r="U42" s="114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63">
        <f t="shared" si="1"/>
        <v>0</v>
      </c>
    </row>
    <row r="43" spans="1:34" ht="15" customHeight="1" thickBot="1">
      <c r="A43" s="116">
        <f t="shared" si="2"/>
        <v>4931</v>
      </c>
      <c r="B43" s="117" t="str">
        <f>'[1]43'!C45</f>
        <v> Individuálně posuz.výdaje stát.rozpočtu (IPV)</v>
      </c>
      <c r="C43" s="118"/>
      <c r="D43" s="118"/>
      <c r="E43" s="118"/>
      <c r="F43" s="516"/>
      <c r="G43" s="516"/>
      <c r="H43" s="516"/>
      <c r="I43" s="516"/>
      <c r="J43" s="517">
        <f>'[1]43'!N45</f>
        <v>54352.575</v>
      </c>
      <c r="K43" s="517"/>
      <c r="L43" s="517"/>
      <c r="M43" s="518"/>
      <c r="N43" s="119"/>
      <c r="O43" s="120">
        <v>21732.505</v>
      </c>
      <c r="P43" s="121">
        <v>20327.915</v>
      </c>
      <c r="Q43" s="121">
        <v>11903.737</v>
      </c>
      <c r="R43" s="121"/>
      <c r="S43" s="113">
        <v>388.418</v>
      </c>
      <c r="T43" s="121"/>
      <c r="U43" s="63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63">
        <f t="shared" si="1"/>
        <v>0</v>
      </c>
    </row>
    <row r="44" spans="1:34" ht="13.5" customHeight="1" thickTop="1">
      <c r="A44" s="123">
        <f t="shared" si="2"/>
        <v>4932</v>
      </c>
      <c r="B44" s="124" t="str">
        <f>'[1]43'!C50</f>
        <v> Dotace poskytnuté ze státních fondů</v>
      </c>
      <c r="C44" s="125"/>
      <c r="D44" s="125"/>
      <c r="E44" s="125"/>
      <c r="F44" s="519" t="s">
        <v>47</v>
      </c>
      <c r="G44" s="519"/>
      <c r="H44" s="519"/>
      <c r="I44" s="519"/>
      <c r="J44" s="520">
        <f>'[1]43'!N50</f>
        <v>2605.7780000000002</v>
      </c>
      <c r="K44" s="520"/>
      <c r="L44" s="520"/>
      <c r="M44" s="520"/>
      <c r="N44" s="65"/>
      <c r="O44" s="126">
        <f>291.688+3.818</f>
        <v>295.506</v>
      </c>
      <c r="P44" s="127">
        <f>2022.487+13.392</f>
        <v>2035.8790000000001</v>
      </c>
      <c r="Q44" s="127">
        <v>274.413</v>
      </c>
      <c r="R44" s="128"/>
      <c r="S44" s="128"/>
      <c r="T44" s="128"/>
      <c r="U44" s="129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1">
        <f t="shared" si="1"/>
        <v>-0.01999999999998181</v>
      </c>
    </row>
    <row r="45" spans="1:34" ht="13.5" customHeight="1">
      <c r="A45" s="132">
        <f t="shared" si="2"/>
        <v>4933</v>
      </c>
      <c r="B45" s="133" t="str">
        <f>'[1]43'!C54</f>
        <v> Dotace z územních rozpočtů</v>
      </c>
      <c r="C45" s="58"/>
      <c r="D45" s="58"/>
      <c r="E45" s="58"/>
      <c r="F45" s="521"/>
      <c r="G45" s="521"/>
      <c r="H45" s="521"/>
      <c r="I45" s="521"/>
      <c r="J45" s="522">
        <f>'[1]43'!N54</f>
        <v>0</v>
      </c>
      <c r="K45" s="522"/>
      <c r="L45" s="522"/>
      <c r="M45" s="522"/>
      <c r="N45" s="65"/>
      <c r="O45" s="85"/>
      <c r="P45" s="86"/>
      <c r="Q45" s="86"/>
      <c r="R45" s="134"/>
      <c r="S45" s="86"/>
      <c r="T45" s="86"/>
      <c r="U45" s="61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3">
        <f t="shared" si="1"/>
        <v>0</v>
      </c>
    </row>
    <row r="46" spans="1:34" ht="13.5" customHeight="1">
      <c r="A46" s="132">
        <f t="shared" si="2"/>
        <v>4934</v>
      </c>
      <c r="B46" s="133" t="str">
        <f>'[1]43'!C58</f>
        <v> Jiné zdroje tuzemské výše neuvedené</v>
      </c>
      <c r="C46" s="58"/>
      <c r="D46" s="58"/>
      <c r="E46" s="58"/>
      <c r="F46" s="521"/>
      <c r="G46" s="521"/>
      <c r="H46" s="521"/>
      <c r="I46" s="521"/>
      <c r="J46" s="522">
        <f>'[1]43'!N58</f>
        <v>1.361</v>
      </c>
      <c r="K46" s="522"/>
      <c r="L46" s="522"/>
      <c r="M46" s="522"/>
      <c r="N46" s="65"/>
      <c r="O46" s="85"/>
      <c r="P46" s="86">
        <v>1.361</v>
      </c>
      <c r="Q46" s="86"/>
      <c r="R46" s="86"/>
      <c r="S46" s="86"/>
      <c r="T46" s="86"/>
      <c r="U46" s="61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3">
        <f t="shared" si="1"/>
        <v>0</v>
      </c>
    </row>
    <row r="47" spans="1:34" ht="13.5" customHeight="1">
      <c r="A47" s="132">
        <f t="shared" si="2"/>
        <v>4935</v>
      </c>
      <c r="B47" s="133" t="str">
        <f>'[1]43'!C65</f>
        <v> Dotace poskytnuté z fondů EU </v>
      </c>
      <c r="C47" s="58"/>
      <c r="D47" s="58"/>
      <c r="E47" s="58"/>
      <c r="F47" s="521"/>
      <c r="G47" s="521"/>
      <c r="H47" s="521"/>
      <c r="I47" s="521"/>
      <c r="J47" s="522">
        <f>'[1]43'!N65</f>
        <v>0</v>
      </c>
      <c r="K47" s="522"/>
      <c r="L47" s="522"/>
      <c r="M47" s="522"/>
      <c r="N47" s="65"/>
      <c r="O47" s="85"/>
      <c r="P47" s="86"/>
      <c r="Q47" s="86"/>
      <c r="R47" s="86"/>
      <c r="S47" s="86"/>
      <c r="T47" s="86"/>
      <c r="U47" s="61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3">
        <f t="shared" si="1"/>
        <v>0</v>
      </c>
    </row>
    <row r="48" spans="1:34" ht="13.5" customHeight="1">
      <c r="A48" s="132">
        <f t="shared" si="2"/>
        <v>4936</v>
      </c>
      <c r="B48" s="133" t="str">
        <f>'[1]43'!C68</f>
        <v> Dotace z fondů NATO</v>
      </c>
      <c r="C48" s="58"/>
      <c r="D48" s="58"/>
      <c r="E48" s="58"/>
      <c r="F48" s="521"/>
      <c r="G48" s="521"/>
      <c r="H48" s="521"/>
      <c r="I48" s="521"/>
      <c r="J48" s="522">
        <f>'[1]43'!N68</f>
        <v>0</v>
      </c>
      <c r="K48" s="522"/>
      <c r="L48" s="522"/>
      <c r="M48" s="522"/>
      <c r="N48" s="65"/>
      <c r="O48" s="85"/>
      <c r="P48" s="86"/>
      <c r="Q48" s="86"/>
      <c r="R48" s="86"/>
      <c r="S48" s="86"/>
      <c r="T48" s="86"/>
      <c r="U48" s="61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3">
        <f t="shared" si="1"/>
        <v>0</v>
      </c>
    </row>
    <row r="49" spans="1:34" ht="13.5" customHeight="1">
      <c r="A49" s="135">
        <f t="shared" si="2"/>
        <v>4937</v>
      </c>
      <c r="B49" s="136" t="str">
        <f>'[1]43'!C69</f>
        <v> Jiné zahraniční zdroje výše neuvedené</v>
      </c>
      <c r="C49" s="13"/>
      <c r="D49" s="13"/>
      <c r="E49" s="13"/>
      <c r="F49" s="523"/>
      <c r="G49" s="523"/>
      <c r="H49" s="523"/>
      <c r="I49" s="523"/>
      <c r="J49" s="524">
        <f>'[1]43'!N69</f>
        <v>0</v>
      </c>
      <c r="K49" s="524"/>
      <c r="L49" s="524"/>
      <c r="M49" s="524"/>
      <c r="N49" s="65"/>
      <c r="O49" s="85"/>
      <c r="P49" s="86"/>
      <c r="Q49" s="86"/>
      <c r="R49" s="86"/>
      <c r="S49" s="86"/>
      <c r="T49" s="86"/>
      <c r="U49" s="61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3">
        <f t="shared" si="1"/>
        <v>0</v>
      </c>
    </row>
    <row r="50" spans="1:34" ht="15" customHeight="1">
      <c r="A50" s="138">
        <f t="shared" si="2"/>
        <v>4938</v>
      </c>
      <c r="B50" s="139" t="str">
        <f>'[1]43'!C70</f>
        <v> SOUHRN ZDROJŮ FINANCOVÁNÍ PROGRAMU </v>
      </c>
      <c r="C50" s="33"/>
      <c r="D50" s="33"/>
      <c r="E50" s="33"/>
      <c r="F50" s="500"/>
      <c r="G50" s="500"/>
      <c r="H50" s="500"/>
      <c r="I50" s="500"/>
      <c r="J50" s="502">
        <f>'[1]43'!N70</f>
        <v>57708.973000000005</v>
      </c>
      <c r="K50" s="502"/>
      <c r="L50" s="502"/>
      <c r="M50" s="502"/>
      <c r="N50" s="80">
        <f aca="true" t="shared" si="5" ref="N50:AH50">SUM(N38:N49)</f>
        <v>0</v>
      </c>
      <c r="O50" s="82">
        <f t="shared" si="5"/>
        <v>22081.371000000003</v>
      </c>
      <c r="P50" s="82">
        <f t="shared" si="5"/>
        <v>23021.397</v>
      </c>
      <c r="Q50" s="82">
        <f t="shared" si="5"/>
        <v>12216.833</v>
      </c>
      <c r="R50" s="82">
        <f t="shared" si="5"/>
        <v>0</v>
      </c>
      <c r="S50" s="82">
        <f t="shared" si="5"/>
        <v>389.392</v>
      </c>
      <c r="T50" s="82">
        <f t="shared" si="5"/>
        <v>0</v>
      </c>
      <c r="U50" s="80">
        <f t="shared" si="5"/>
        <v>0</v>
      </c>
      <c r="V50" s="80">
        <f t="shared" si="5"/>
        <v>0</v>
      </c>
      <c r="W50" s="80">
        <f t="shared" si="5"/>
        <v>0</v>
      </c>
      <c r="X50" s="80">
        <f t="shared" si="5"/>
        <v>0</v>
      </c>
      <c r="Y50" s="80">
        <f t="shared" si="5"/>
        <v>0</v>
      </c>
      <c r="Z50" s="80">
        <f t="shared" si="5"/>
        <v>0</v>
      </c>
      <c r="AA50" s="80">
        <f t="shared" si="5"/>
        <v>0</v>
      </c>
      <c r="AB50" s="80">
        <f t="shared" si="5"/>
        <v>0</v>
      </c>
      <c r="AC50" s="80">
        <f t="shared" si="5"/>
        <v>0</v>
      </c>
      <c r="AD50" s="80">
        <f t="shared" si="5"/>
        <v>0</v>
      </c>
      <c r="AE50" s="80">
        <f t="shared" si="5"/>
        <v>0</v>
      </c>
      <c r="AF50" s="80">
        <f t="shared" si="5"/>
        <v>0</v>
      </c>
      <c r="AG50" s="80">
        <f t="shared" si="5"/>
        <v>0</v>
      </c>
      <c r="AH50" s="90">
        <f t="shared" si="5"/>
        <v>-0.01999999999998181</v>
      </c>
    </row>
    <row r="51" spans="1:34" ht="4.5" customHeight="1" thickBot="1">
      <c r="A51" s="140"/>
      <c r="B51" s="136"/>
      <c r="C51" s="13"/>
      <c r="D51" s="13"/>
      <c r="E51" s="13"/>
      <c r="F51" s="141"/>
      <c r="G51" s="141"/>
      <c r="H51" s="141"/>
      <c r="I51" s="141"/>
      <c r="J51" s="142"/>
      <c r="K51" s="142"/>
      <c r="L51" s="142"/>
      <c r="M51" s="142"/>
      <c r="N51" s="143"/>
      <c r="O51" s="144"/>
      <c r="P51" s="145"/>
      <c r="Q51" s="145"/>
      <c r="R51" s="145"/>
      <c r="S51" s="145"/>
      <c r="T51" s="145"/>
      <c r="U51" s="145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7"/>
    </row>
    <row r="52" spans="1:34" ht="16.5" customHeight="1">
      <c r="A52" s="148">
        <v>4939</v>
      </c>
      <c r="B52" s="149" t="s">
        <v>48</v>
      </c>
      <c r="C52" s="150"/>
      <c r="D52" s="150"/>
      <c r="E52" s="151"/>
      <c r="F52" s="525" t="s">
        <v>17</v>
      </c>
      <c r="G52" s="525"/>
      <c r="H52" s="525"/>
      <c r="I52" s="525"/>
      <c r="J52" s="526">
        <f>SUM(J53,J63)</f>
        <v>55101.833999999995</v>
      </c>
      <c r="K52" s="526"/>
      <c r="L52" s="526"/>
      <c r="M52" s="527"/>
      <c r="N52" s="152">
        <f>SUM(N41:N43)</f>
        <v>0</v>
      </c>
      <c r="O52" s="152"/>
      <c r="P52" s="152"/>
      <c r="Q52" s="152"/>
      <c r="R52" s="152"/>
      <c r="S52" s="152"/>
      <c r="T52" s="152"/>
      <c r="U52" s="152">
        <f aca="true" t="shared" si="6" ref="U52:AG52">U41+U42+U43</f>
        <v>0</v>
      </c>
      <c r="V52" s="152">
        <f t="shared" si="6"/>
        <v>0</v>
      </c>
      <c r="W52" s="152">
        <f t="shared" si="6"/>
        <v>0</v>
      </c>
      <c r="X52" s="152">
        <f t="shared" si="6"/>
        <v>0</v>
      </c>
      <c r="Y52" s="152">
        <f t="shared" si="6"/>
        <v>0</v>
      </c>
      <c r="Z52" s="152">
        <f t="shared" si="6"/>
        <v>0</v>
      </c>
      <c r="AA52" s="152">
        <f t="shared" si="6"/>
        <v>0</v>
      </c>
      <c r="AB52" s="152">
        <f t="shared" si="6"/>
        <v>0</v>
      </c>
      <c r="AC52" s="152">
        <f t="shared" si="6"/>
        <v>0</v>
      </c>
      <c r="AD52" s="152">
        <f t="shared" si="6"/>
        <v>0</v>
      </c>
      <c r="AE52" s="152">
        <f t="shared" si="6"/>
        <v>0</v>
      </c>
      <c r="AF52" s="152">
        <f t="shared" si="6"/>
        <v>0</v>
      </c>
      <c r="AG52" s="152">
        <f t="shared" si="6"/>
        <v>0</v>
      </c>
      <c r="AH52" s="63">
        <f>J52-SUM(N52:AG52)</f>
        <v>55101.833999999995</v>
      </c>
    </row>
    <row r="53" spans="1:34" ht="13.5" customHeight="1">
      <c r="A53" s="153">
        <v>4940</v>
      </c>
      <c r="B53" s="154" t="s">
        <v>49</v>
      </c>
      <c r="C53" s="155"/>
      <c r="D53" s="156"/>
      <c r="E53" s="157"/>
      <c r="F53" s="528" t="s">
        <v>17</v>
      </c>
      <c r="G53" s="528"/>
      <c r="H53" s="528"/>
      <c r="I53" s="528"/>
      <c r="J53" s="529">
        <f>'[1]44'!O49</f>
        <v>55101.833999999995</v>
      </c>
      <c r="K53" s="529"/>
      <c r="L53" s="529"/>
      <c r="M53" s="530"/>
      <c r="N53" s="158">
        <f>SUM(N41:N44)</f>
        <v>0</v>
      </c>
      <c r="O53" s="159"/>
      <c r="P53" s="159"/>
      <c r="Q53" s="159"/>
      <c r="R53" s="159"/>
      <c r="S53" s="159"/>
      <c r="T53" s="159"/>
      <c r="U53" s="129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63">
        <f>J53-SUM(N53:AG53)</f>
        <v>55101.833999999995</v>
      </c>
    </row>
    <row r="54" spans="1:34" ht="13.5" customHeight="1">
      <c r="A54" s="160">
        <v>4941</v>
      </c>
      <c r="B54" s="161" t="s">
        <v>50</v>
      </c>
      <c r="C54" s="162"/>
      <c r="D54" s="163"/>
      <c r="E54" s="164"/>
      <c r="F54" s="531"/>
      <c r="G54" s="531"/>
      <c r="H54" s="531"/>
      <c r="I54" s="531"/>
      <c r="J54" s="532">
        <f>'[1]44'!O50+'[1]44'!O51+'[1]44'!O52</f>
        <v>0</v>
      </c>
      <c r="K54" s="532"/>
      <c r="L54" s="532"/>
      <c r="M54" s="533"/>
      <c r="N54" s="65"/>
      <c r="O54" s="165"/>
      <c r="P54" s="61"/>
      <c r="Q54" s="61"/>
      <c r="R54" s="61"/>
      <c r="S54" s="61"/>
      <c r="T54" s="61"/>
      <c r="U54" s="61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166"/>
    </row>
    <row r="55" spans="1:34" ht="15" customHeight="1">
      <c r="A55" s="167">
        <f>A54+1</f>
        <v>4942</v>
      </c>
      <c r="B55" s="168" t="s">
        <v>51</v>
      </c>
      <c r="C55" s="169"/>
      <c r="D55" s="170"/>
      <c r="E55" s="171"/>
      <c r="F55" s="534"/>
      <c r="G55" s="534"/>
      <c r="H55" s="534"/>
      <c r="I55" s="534"/>
      <c r="J55" s="535">
        <f>'[1]44'!O53</f>
        <v>0</v>
      </c>
      <c r="K55" s="535"/>
      <c r="L55" s="535"/>
      <c r="M55" s="536"/>
      <c r="N55" s="65"/>
      <c r="O55" s="165"/>
      <c r="P55" s="61"/>
      <c r="Q55" s="61"/>
      <c r="R55" s="61"/>
      <c r="S55" s="61"/>
      <c r="T55" s="61"/>
      <c r="U55" s="61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166"/>
    </row>
    <row r="56" spans="1:34" ht="13.5" customHeight="1">
      <c r="A56" s="167">
        <f aca="true" t="shared" si="7" ref="A56:A62">A55+1</f>
        <v>4943</v>
      </c>
      <c r="B56" s="168" t="s">
        <v>52</v>
      </c>
      <c r="C56" s="169"/>
      <c r="D56" s="170"/>
      <c r="E56" s="171"/>
      <c r="F56" s="537"/>
      <c r="G56" s="537"/>
      <c r="H56" s="537"/>
      <c r="I56" s="537"/>
      <c r="J56" s="535">
        <f>'[1]44'!O54</f>
        <v>0</v>
      </c>
      <c r="K56" s="535"/>
      <c r="L56" s="535"/>
      <c r="M56" s="536"/>
      <c r="N56" s="65"/>
      <c r="O56" s="165"/>
      <c r="P56" s="61"/>
      <c r="Q56" s="61"/>
      <c r="R56" s="61"/>
      <c r="S56" s="61"/>
      <c r="T56" s="61"/>
      <c r="U56" s="61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166"/>
    </row>
    <row r="57" spans="1:34" ht="13.5" customHeight="1" hidden="1">
      <c r="A57" s="167">
        <f t="shared" si="7"/>
        <v>4944</v>
      </c>
      <c r="B57" s="168"/>
      <c r="C57" s="169"/>
      <c r="D57" s="170"/>
      <c r="E57" s="171"/>
      <c r="F57" s="537"/>
      <c r="G57" s="537"/>
      <c r="H57" s="537"/>
      <c r="I57" s="537"/>
      <c r="J57" s="535"/>
      <c r="K57" s="535"/>
      <c r="L57" s="535"/>
      <c r="M57" s="536"/>
      <c r="N57" s="65"/>
      <c r="O57" s="165"/>
      <c r="P57" s="61"/>
      <c r="Q57" s="61"/>
      <c r="R57" s="61"/>
      <c r="S57" s="61"/>
      <c r="T57" s="61"/>
      <c r="U57" s="61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166"/>
    </row>
    <row r="58" spans="1:34" ht="13.5" customHeight="1" hidden="1">
      <c r="A58" s="167">
        <f t="shared" si="7"/>
        <v>4945</v>
      </c>
      <c r="B58" s="168"/>
      <c r="C58" s="169"/>
      <c r="D58" s="170"/>
      <c r="E58" s="171"/>
      <c r="F58" s="537"/>
      <c r="G58" s="537"/>
      <c r="H58" s="537"/>
      <c r="I58" s="537"/>
      <c r="J58" s="535"/>
      <c r="K58" s="535"/>
      <c r="L58" s="535"/>
      <c r="M58" s="536"/>
      <c r="N58" s="65"/>
      <c r="O58" s="165"/>
      <c r="P58" s="61"/>
      <c r="Q58" s="61"/>
      <c r="R58" s="61"/>
      <c r="S58" s="61"/>
      <c r="T58" s="61"/>
      <c r="U58" s="61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166"/>
    </row>
    <row r="59" spans="1:34" ht="13.5" customHeight="1" hidden="1">
      <c r="A59" s="167">
        <f t="shared" si="7"/>
        <v>4946</v>
      </c>
      <c r="B59" s="168"/>
      <c r="C59" s="169"/>
      <c r="D59" s="170"/>
      <c r="E59" s="171"/>
      <c r="F59" s="537"/>
      <c r="G59" s="537"/>
      <c r="H59" s="537"/>
      <c r="I59" s="537"/>
      <c r="J59" s="535"/>
      <c r="K59" s="535"/>
      <c r="L59" s="535"/>
      <c r="M59" s="536"/>
      <c r="N59" s="65"/>
      <c r="O59" s="165"/>
      <c r="P59" s="61"/>
      <c r="Q59" s="61"/>
      <c r="R59" s="61"/>
      <c r="S59" s="61"/>
      <c r="T59" s="61"/>
      <c r="U59" s="61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166"/>
    </row>
    <row r="60" spans="1:34" ht="13.5" customHeight="1" hidden="1">
      <c r="A60" s="167">
        <f t="shared" si="7"/>
        <v>4947</v>
      </c>
      <c r="B60" s="168"/>
      <c r="C60" s="169"/>
      <c r="D60" s="170"/>
      <c r="E60" s="171"/>
      <c r="F60" s="537"/>
      <c r="G60" s="537"/>
      <c r="H60" s="537"/>
      <c r="I60" s="537"/>
      <c r="J60" s="535"/>
      <c r="K60" s="535"/>
      <c r="L60" s="535"/>
      <c r="M60" s="536"/>
      <c r="N60" s="65"/>
      <c r="O60" s="165"/>
      <c r="P60" s="61"/>
      <c r="Q60" s="61"/>
      <c r="R60" s="61"/>
      <c r="S60" s="61"/>
      <c r="T60" s="61"/>
      <c r="U60" s="61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166"/>
    </row>
    <row r="61" spans="1:34" ht="13.5" customHeight="1" hidden="1">
      <c r="A61" s="167">
        <f t="shared" si="7"/>
        <v>4948</v>
      </c>
      <c r="B61" s="168"/>
      <c r="C61" s="169"/>
      <c r="D61" s="170"/>
      <c r="E61" s="171"/>
      <c r="F61" s="537"/>
      <c r="G61" s="537"/>
      <c r="H61" s="537"/>
      <c r="I61" s="537"/>
      <c r="J61" s="535"/>
      <c r="K61" s="535"/>
      <c r="L61" s="535"/>
      <c r="M61" s="536"/>
      <c r="N61" s="65"/>
      <c r="O61" s="165"/>
      <c r="P61" s="61"/>
      <c r="Q61" s="61"/>
      <c r="R61" s="61"/>
      <c r="S61" s="61"/>
      <c r="T61" s="61"/>
      <c r="U61" s="61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166"/>
    </row>
    <row r="62" spans="1:34" ht="13.5" customHeight="1">
      <c r="A62" s="173">
        <f t="shared" si="7"/>
        <v>4949</v>
      </c>
      <c r="B62" s="174" t="s">
        <v>53</v>
      </c>
      <c r="C62" s="175"/>
      <c r="D62" s="176"/>
      <c r="E62" s="177"/>
      <c r="F62" s="541"/>
      <c r="G62" s="541"/>
      <c r="H62" s="541"/>
      <c r="I62" s="541"/>
      <c r="J62" s="542"/>
      <c r="K62" s="542"/>
      <c r="L62" s="542"/>
      <c r="M62" s="543"/>
      <c r="N62" s="65"/>
      <c r="O62" s="165"/>
      <c r="P62" s="61"/>
      <c r="Q62" s="61"/>
      <c r="R62" s="61"/>
      <c r="S62" s="61"/>
      <c r="T62" s="61"/>
      <c r="U62" s="61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166"/>
    </row>
    <row r="63" spans="1:34" ht="16.5" customHeight="1" thickBot="1">
      <c r="A63" s="178">
        <v>4950</v>
      </c>
      <c r="B63" s="179" t="s">
        <v>54</v>
      </c>
      <c r="C63" s="180"/>
      <c r="D63" s="180"/>
      <c r="E63" s="181"/>
      <c r="F63" s="538" t="s">
        <v>17</v>
      </c>
      <c r="G63" s="538"/>
      <c r="H63" s="538"/>
      <c r="I63" s="538"/>
      <c r="J63" s="539">
        <f>SUM(J54:M62)</f>
        <v>0</v>
      </c>
      <c r="K63" s="539"/>
      <c r="L63" s="539"/>
      <c r="M63" s="540"/>
      <c r="N63" s="65"/>
      <c r="O63" s="165"/>
      <c r="P63" s="61"/>
      <c r="Q63" s="61"/>
      <c r="R63" s="61"/>
      <c r="S63" s="61"/>
      <c r="T63" s="61"/>
      <c r="U63" s="61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166"/>
    </row>
    <row r="64" spans="1:15" ht="6.75" customHeight="1">
      <c r="A64" s="182"/>
      <c r="B64" s="98"/>
      <c r="C64" s="99"/>
      <c r="D64" s="99"/>
      <c r="E64" s="99"/>
      <c r="F64" s="182"/>
      <c r="G64" s="182"/>
      <c r="H64" s="182"/>
      <c r="I64" s="182"/>
      <c r="J64" s="183"/>
      <c r="K64" s="183"/>
      <c r="L64" s="183"/>
      <c r="M64" s="183"/>
      <c r="O64" s="40"/>
    </row>
    <row r="65" spans="1:15" ht="15" customHeight="1">
      <c r="A65" s="184" t="s">
        <v>55</v>
      </c>
      <c r="B65" s="185" t="s">
        <v>56</v>
      </c>
      <c r="C65" s="186"/>
      <c r="D65" s="186"/>
      <c r="E65" s="186"/>
      <c r="F65" s="187"/>
      <c r="G65" s="187"/>
      <c r="H65" s="187"/>
      <c r="I65" s="187"/>
      <c r="J65" s="188"/>
      <c r="K65" s="188"/>
      <c r="L65" s="188"/>
      <c r="M65" s="189"/>
      <c r="O65" s="40"/>
    </row>
    <row r="66" spans="1:15" ht="15" customHeight="1">
      <c r="A66" s="190"/>
      <c r="B66" s="191" t="s">
        <v>57</v>
      </c>
      <c r="C66" s="99"/>
      <c r="D66" s="99"/>
      <c r="E66" s="99"/>
      <c r="F66" s="182"/>
      <c r="G66" s="182"/>
      <c r="H66" s="182"/>
      <c r="I66" s="182"/>
      <c r="J66" s="183"/>
      <c r="K66" s="183"/>
      <c r="L66" s="183"/>
      <c r="M66" s="192"/>
      <c r="O66" s="40"/>
    </row>
    <row r="67" spans="1:15" ht="15" customHeight="1">
      <c r="A67" s="193"/>
      <c r="B67" s="191" t="s">
        <v>58</v>
      </c>
      <c r="C67" s="13"/>
      <c r="D67" s="13"/>
      <c r="E67" s="194"/>
      <c r="F67" s="195"/>
      <c r="G67" s="195"/>
      <c r="H67" s="195"/>
      <c r="I67" s="195"/>
      <c r="J67" s="196"/>
      <c r="K67" s="196"/>
      <c r="L67" s="196"/>
      <c r="M67" s="197"/>
      <c r="O67" s="40"/>
    </row>
    <row r="68" spans="1:15" ht="15" customHeight="1">
      <c r="A68" s="198"/>
      <c r="B68" s="199" t="s">
        <v>59</v>
      </c>
      <c r="C68" s="58"/>
      <c r="D68" s="58"/>
      <c r="E68" s="200"/>
      <c r="F68" s="201"/>
      <c r="G68" s="201"/>
      <c r="H68" s="201"/>
      <c r="I68" s="201"/>
      <c r="J68" s="202"/>
      <c r="K68" s="202"/>
      <c r="L68" s="202"/>
      <c r="M68" s="203"/>
      <c r="O68" s="40"/>
    </row>
    <row r="69" spans="1:15" ht="6.75" customHeight="1">
      <c r="A69" s="204"/>
      <c r="B69" s="191"/>
      <c r="C69" s="13"/>
      <c r="D69" s="13"/>
      <c r="E69" s="194"/>
      <c r="F69" s="195"/>
      <c r="G69" s="195"/>
      <c r="H69" s="195"/>
      <c r="I69" s="195"/>
      <c r="J69" s="196"/>
      <c r="K69" s="196"/>
      <c r="L69" s="196"/>
      <c r="M69" s="196"/>
      <c r="O69" s="40"/>
    </row>
    <row r="70" spans="1:14" ht="12.75">
      <c r="A70" s="205"/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</row>
  </sheetData>
  <mergeCells count="111">
    <mergeCell ref="F63:I63"/>
    <mergeCell ref="J63:M63"/>
    <mergeCell ref="F61:I61"/>
    <mergeCell ref="J61:M61"/>
    <mergeCell ref="F62:I62"/>
    <mergeCell ref="J62:M62"/>
    <mergeCell ref="F59:I59"/>
    <mergeCell ref="J59:M59"/>
    <mergeCell ref="F60:I60"/>
    <mergeCell ref="J60:M60"/>
    <mergeCell ref="F57:I57"/>
    <mergeCell ref="J57:M57"/>
    <mergeCell ref="F58:I58"/>
    <mergeCell ref="J58:M58"/>
    <mergeCell ref="F55:I55"/>
    <mergeCell ref="J55:M55"/>
    <mergeCell ref="F56:I56"/>
    <mergeCell ref="J56:M56"/>
    <mergeCell ref="F53:I53"/>
    <mergeCell ref="J53:M53"/>
    <mergeCell ref="F54:I54"/>
    <mergeCell ref="J54:M54"/>
    <mergeCell ref="F50:I50"/>
    <mergeCell ref="J50:M50"/>
    <mergeCell ref="F52:I52"/>
    <mergeCell ref="J52:M52"/>
    <mergeCell ref="F48:I48"/>
    <mergeCell ref="J48:M48"/>
    <mergeCell ref="F49:I49"/>
    <mergeCell ref="J49:M49"/>
    <mergeCell ref="F46:I46"/>
    <mergeCell ref="J46:M46"/>
    <mergeCell ref="F47:I47"/>
    <mergeCell ref="J47:M47"/>
    <mergeCell ref="F44:I44"/>
    <mergeCell ref="J44:M44"/>
    <mergeCell ref="F45:I45"/>
    <mergeCell ref="J45:M45"/>
    <mergeCell ref="F42:I42"/>
    <mergeCell ref="J42:M42"/>
    <mergeCell ref="F43:I43"/>
    <mergeCell ref="J43:M43"/>
    <mergeCell ref="F40:I40"/>
    <mergeCell ref="J40:M40"/>
    <mergeCell ref="F41:I41"/>
    <mergeCell ref="J41:M41"/>
    <mergeCell ref="F38:I38"/>
    <mergeCell ref="J38:M38"/>
    <mergeCell ref="F39:I39"/>
    <mergeCell ref="J39:M39"/>
    <mergeCell ref="F36:I36"/>
    <mergeCell ref="J36:M36"/>
    <mergeCell ref="F37:I37"/>
    <mergeCell ref="J37:M37"/>
    <mergeCell ref="F34:I34"/>
    <mergeCell ref="J34:M34"/>
    <mergeCell ref="F35:I35"/>
    <mergeCell ref="J35:M35"/>
    <mergeCell ref="F32:I32"/>
    <mergeCell ref="J32:M32"/>
    <mergeCell ref="F33:I33"/>
    <mergeCell ref="J33:M33"/>
    <mergeCell ref="F30:I30"/>
    <mergeCell ref="J30:M30"/>
    <mergeCell ref="F31:I31"/>
    <mergeCell ref="J31:M31"/>
    <mergeCell ref="F28:I28"/>
    <mergeCell ref="J28:M28"/>
    <mergeCell ref="F29:I29"/>
    <mergeCell ref="J29:M29"/>
    <mergeCell ref="F26:I26"/>
    <mergeCell ref="J26:M26"/>
    <mergeCell ref="F27:I27"/>
    <mergeCell ref="J27:M27"/>
    <mergeCell ref="F24:I24"/>
    <mergeCell ref="J24:M24"/>
    <mergeCell ref="F25:I25"/>
    <mergeCell ref="J25:M25"/>
    <mergeCell ref="N21:AH21"/>
    <mergeCell ref="F22:I22"/>
    <mergeCell ref="J22:M22"/>
    <mergeCell ref="F23:I23"/>
    <mergeCell ref="J23:M23"/>
    <mergeCell ref="F19:I19"/>
    <mergeCell ref="J19:K19"/>
    <mergeCell ref="L19:M19"/>
    <mergeCell ref="F20:I20"/>
    <mergeCell ref="J20:K20"/>
    <mergeCell ref="L20:M20"/>
    <mergeCell ref="F17:I17"/>
    <mergeCell ref="J17:K17"/>
    <mergeCell ref="L17:M17"/>
    <mergeCell ref="F18:I18"/>
    <mergeCell ref="J18:K18"/>
    <mergeCell ref="L18:M18"/>
    <mergeCell ref="F15:I15"/>
    <mergeCell ref="J15:K15"/>
    <mergeCell ref="L15:M15"/>
    <mergeCell ref="F16:I16"/>
    <mergeCell ref="J16:K16"/>
    <mergeCell ref="L16:M16"/>
    <mergeCell ref="A9:M9"/>
    <mergeCell ref="B11:D11"/>
    <mergeCell ref="F11:M11"/>
    <mergeCell ref="F14:I14"/>
    <mergeCell ref="J14:K14"/>
    <mergeCell ref="L14:M14"/>
    <mergeCell ref="A5:B5"/>
    <mergeCell ref="H7:M7"/>
    <mergeCell ref="E8:G8"/>
    <mergeCell ref="H8:M8"/>
  </mergeCells>
  <dataValidations count="4">
    <dataValidation allowBlank="1" showInputMessage="1" showErrorMessage="1" promptTitle="Zadej rok" prompt="1980 - 2015" sqref="L17:M18"/>
    <dataValidation allowBlank="1" showInputMessage="1" showErrorMessage="1" promptTitle="Zadej měsíc" prompt="1 - 12" sqref="J17:K18 J19:M20"/>
    <dataValidation type="list" allowBlank="1" showDropDown="1" showInputMessage="1" showErrorMessage="1" promptTitle="Zadej měsíc" prompt="1 - 12" sqref="J14:K16">
      <formula1>$O$14:$O$25</formula1>
    </dataValidation>
    <dataValidation type="whole" allowBlank="1" showInputMessage="1" showErrorMessage="1" promptTitle="Zadej rok" prompt="1980 - 2015" sqref="I16 L14:M16">
      <formula1>1980</formula1>
      <formula2>2015</formula2>
    </dataValidation>
  </dataValidations>
  <printOptions/>
  <pageMargins left="0.75" right="0.75" top="1" bottom="1" header="0.4921259845" footer="0.4921259845"/>
  <pageSetup horizontalDpi="600" verticalDpi="600" orientation="portrait" paperSize="9" scale="80" r:id="rId2"/>
  <rowBreaks count="1" manualBreakCount="1">
    <brk id="68" max="255" man="1"/>
  </rowBreaks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4"/>
  <sheetViews>
    <sheetView workbookViewId="0" topLeftCell="A1">
      <selection activeCell="J1" sqref="J1:J4"/>
    </sheetView>
  </sheetViews>
  <sheetFormatPr defaultColWidth="10.7109375" defaultRowHeight="12.75"/>
  <cols>
    <col min="1" max="1" width="3.7109375" style="11" customWidth="1"/>
    <col min="2" max="2" width="1.7109375" style="11" customWidth="1"/>
    <col min="3" max="3" width="2.7109375" style="11" customWidth="1"/>
    <col min="4" max="4" width="3.7109375" style="11" customWidth="1"/>
    <col min="5" max="5" width="5.7109375" style="11" customWidth="1"/>
    <col min="6" max="6" width="35.7109375" style="11" customWidth="1"/>
    <col min="7" max="7" width="15.7109375" style="11" customWidth="1"/>
    <col min="8" max="8" width="11.7109375" style="11" customWidth="1"/>
    <col min="9" max="10" width="10.7109375" style="11" customWidth="1"/>
    <col min="11" max="11" width="3.7109375" style="11" customWidth="1"/>
    <col min="12" max="12" width="4.7109375" style="11" customWidth="1"/>
    <col min="13" max="13" width="3.7109375" style="11" customWidth="1"/>
    <col min="14" max="14" width="13.7109375" style="11" customWidth="1"/>
    <col min="15" max="15" width="0" style="11" hidden="1" customWidth="1"/>
    <col min="16" max="16384" width="10.7109375" style="11" customWidth="1"/>
  </cols>
  <sheetData>
    <row r="1" ht="12.75">
      <c r="J1" s="11" t="s">
        <v>104</v>
      </c>
    </row>
    <row r="2" ht="12.75">
      <c r="J2" s="11" t="s">
        <v>105</v>
      </c>
    </row>
    <row r="3" ht="12.75">
      <c r="J3" s="11" t="s">
        <v>106</v>
      </c>
    </row>
    <row r="4" ht="12.75">
      <c r="J4" s="11" t="s">
        <v>107</v>
      </c>
    </row>
    <row r="5" spans="1:13" ht="24.75" customHeight="1">
      <c r="A5" s="544" t="s">
        <v>0</v>
      </c>
      <c r="B5" s="544"/>
      <c r="C5" s="544"/>
      <c r="D5" s="544"/>
      <c r="E5" s="544"/>
      <c r="F5" s="545" t="s">
        <v>1</v>
      </c>
      <c r="G5" s="546"/>
      <c r="H5" s="546"/>
      <c r="I5" s="546"/>
      <c r="J5" s="547"/>
      <c r="K5" s="206" t="s">
        <v>60</v>
      </c>
      <c r="L5" s="207">
        <v>50</v>
      </c>
      <c r="M5" s="208">
        <v>2</v>
      </c>
    </row>
    <row r="6" spans="1:13" ht="4.5" customHeight="1" thickBot="1">
      <c r="A6" s="12"/>
      <c r="B6" s="12"/>
      <c r="C6" s="12"/>
      <c r="D6" s="12"/>
      <c r="E6" s="13"/>
      <c r="F6" s="13"/>
      <c r="G6" s="13"/>
      <c r="H6" s="13"/>
      <c r="I6" s="13"/>
      <c r="J6" s="209"/>
      <c r="K6" s="209"/>
      <c r="L6" s="209"/>
      <c r="M6" s="210"/>
    </row>
    <row r="7" spans="1:13" ht="16.5" customHeight="1" thickTop="1">
      <c r="A7" s="211" t="s">
        <v>3</v>
      </c>
      <c r="B7" s="212"/>
      <c r="C7" s="212"/>
      <c r="D7" s="212"/>
      <c r="E7" s="213"/>
      <c r="F7" s="213"/>
      <c r="G7" s="213"/>
      <c r="H7" s="213"/>
      <c r="I7" s="213"/>
      <c r="J7" s="214"/>
      <c r="K7" s="548">
        <f>'[1]40'!H3</f>
        <v>327240</v>
      </c>
      <c r="L7" s="549"/>
      <c r="M7" s="550"/>
    </row>
    <row r="8" spans="1:13" ht="4.5" customHeight="1">
      <c r="A8" s="21"/>
      <c r="B8" s="215"/>
      <c r="C8" s="215"/>
      <c r="D8" s="215"/>
      <c r="E8" s="22"/>
      <c r="F8" s="22"/>
      <c r="G8" s="22"/>
      <c r="H8" s="216"/>
      <c r="I8" s="551"/>
      <c r="J8" s="551"/>
      <c r="K8" s="217"/>
      <c r="L8" s="217"/>
      <c r="M8" s="218"/>
    </row>
    <row r="9" spans="1:13" ht="16.5" customHeight="1">
      <c r="A9" s="552" t="s">
        <v>61</v>
      </c>
      <c r="B9" s="553"/>
      <c r="C9" s="553"/>
      <c r="D9" s="553"/>
      <c r="E9" s="554" t="str">
        <f>'[1]40'!B20</f>
        <v>Výstavba dálnice D47 Lipník nad Bečvou - Bílovec</v>
      </c>
      <c r="F9" s="554"/>
      <c r="G9" s="554"/>
      <c r="H9" s="554"/>
      <c r="I9" s="554"/>
      <c r="J9" s="555"/>
      <c r="K9" s="556">
        <f>'[1]40'!H20</f>
        <v>327241</v>
      </c>
      <c r="L9" s="557"/>
      <c r="M9" s="558"/>
    </row>
    <row r="10" spans="1:13" ht="4.5" customHeight="1">
      <c r="A10" s="24"/>
      <c r="B10" s="22"/>
      <c r="C10" s="22"/>
      <c r="D10" s="22"/>
      <c r="E10" s="25"/>
      <c r="F10" s="25"/>
      <c r="G10" s="25"/>
      <c r="H10" s="25"/>
      <c r="I10" s="22"/>
      <c r="J10" s="219"/>
      <c r="K10" s="219"/>
      <c r="L10" s="219"/>
      <c r="M10" s="220"/>
    </row>
    <row r="11" spans="1:13" ht="19.5" customHeight="1" thickBot="1">
      <c r="A11" s="559" t="s">
        <v>6</v>
      </c>
      <c r="B11" s="560"/>
      <c r="C11" s="560"/>
      <c r="D11" s="561"/>
      <c r="E11" s="562" t="str">
        <f>'[1]40'!B7</f>
        <v>Ministerstvo dopravy</v>
      </c>
      <c r="F11" s="563"/>
      <c r="G11" s="564"/>
      <c r="H11" s="565"/>
      <c r="I11" s="221" t="s">
        <v>7</v>
      </c>
      <c r="J11" s="566" t="str">
        <f>'[1]40'!F7</f>
        <v>66003008</v>
      </c>
      <c r="K11" s="567"/>
      <c r="L11" s="567"/>
      <c r="M11" s="568"/>
    </row>
    <row r="12" spans="1:15" ht="24.75" customHeight="1" thickTop="1">
      <c r="A12" s="136" t="s">
        <v>62</v>
      </c>
      <c r="B12" s="136"/>
      <c r="C12" s="136"/>
      <c r="D12" s="136"/>
      <c r="E12" s="98"/>
      <c r="F12" s="98"/>
      <c r="G12" s="99"/>
      <c r="H12" s="99"/>
      <c r="I12" s="99"/>
      <c r="J12" s="182"/>
      <c r="K12" s="182"/>
      <c r="L12" s="182"/>
      <c r="M12" s="222"/>
      <c r="O12" s="40"/>
    </row>
    <row r="13" spans="1:15" ht="12.75" customHeight="1">
      <c r="A13" s="569" t="s">
        <v>63</v>
      </c>
      <c r="B13" s="570"/>
      <c r="C13" s="570"/>
      <c r="D13" s="571"/>
      <c r="E13" s="224"/>
      <c r="F13" s="224"/>
      <c r="G13" s="226"/>
      <c r="H13" s="94" t="s">
        <v>64</v>
      </c>
      <c r="I13" s="94" t="s">
        <v>65</v>
      </c>
      <c r="J13" s="227" t="s">
        <v>66</v>
      </c>
      <c r="K13" s="569" t="s">
        <v>67</v>
      </c>
      <c r="L13" s="570"/>
      <c r="M13" s="571"/>
      <c r="N13" s="228" t="s">
        <v>68</v>
      </c>
      <c r="O13" s="40"/>
    </row>
    <row r="14" spans="1:15" ht="12.75" customHeight="1">
      <c r="A14" s="229"/>
      <c r="B14" s="141"/>
      <c r="C14" s="141"/>
      <c r="D14" s="230"/>
      <c r="E14" s="136" t="s">
        <v>69</v>
      </c>
      <c r="F14" s="136"/>
      <c r="G14" s="99"/>
      <c r="H14" s="137"/>
      <c r="I14" s="137" t="s">
        <v>70</v>
      </c>
      <c r="J14" s="195" t="s">
        <v>71</v>
      </c>
      <c r="K14" s="572" t="s">
        <v>72</v>
      </c>
      <c r="L14" s="573"/>
      <c r="M14" s="574"/>
      <c r="N14" s="231" t="s">
        <v>73</v>
      </c>
      <c r="O14" s="40"/>
    </row>
    <row r="15" spans="1:15" ht="12.75" customHeight="1">
      <c r="A15" s="575" t="s">
        <v>74</v>
      </c>
      <c r="B15" s="576"/>
      <c r="C15" s="576"/>
      <c r="D15" s="577"/>
      <c r="E15" s="234"/>
      <c r="F15" s="234"/>
      <c r="G15" s="235"/>
      <c r="H15" s="135" t="s">
        <v>75</v>
      </c>
      <c r="I15" s="236">
        <f>'[1]41'!F5</f>
        <v>2004</v>
      </c>
      <c r="J15" s="237">
        <f>'[1]40'!L13</f>
        <v>2009</v>
      </c>
      <c r="K15" s="575" t="s">
        <v>76</v>
      </c>
      <c r="L15" s="576"/>
      <c r="M15" s="577"/>
      <c r="N15" s="238" t="s">
        <v>77</v>
      </c>
      <c r="O15" s="40"/>
    </row>
    <row r="16" spans="1:15" ht="4.5" customHeight="1" thickBot="1">
      <c r="A16" s="239"/>
      <c r="B16" s="239"/>
      <c r="C16" s="239"/>
      <c r="D16" s="239"/>
      <c r="E16" s="240"/>
      <c r="F16" s="240"/>
      <c r="G16" s="241"/>
      <c r="H16" s="242"/>
      <c r="I16" s="243"/>
      <c r="J16" s="244"/>
      <c r="K16" s="239"/>
      <c r="L16" s="239"/>
      <c r="M16" s="239"/>
      <c r="N16" s="245"/>
      <c r="O16" s="40"/>
    </row>
    <row r="17" spans="1:15" ht="13.5" customHeight="1" thickTop="1">
      <c r="A17" s="246">
        <f>L5</f>
        <v>50</v>
      </c>
      <c r="B17" s="247">
        <f>M5</f>
        <v>2</v>
      </c>
      <c r="C17" s="248">
        <v>11</v>
      </c>
      <c r="D17" s="249"/>
      <c r="E17" s="250"/>
      <c r="F17" s="250"/>
      <c r="G17" s="251"/>
      <c r="H17" s="252"/>
      <c r="I17" s="254"/>
      <c r="J17" s="255"/>
      <c r="K17" s="578"/>
      <c r="L17" s="578"/>
      <c r="M17" s="579"/>
      <c r="N17" s="256">
        <f>J17-I17</f>
        <v>0</v>
      </c>
      <c r="O17" s="40"/>
    </row>
    <row r="18" spans="1:15" ht="13.5" customHeight="1" hidden="1">
      <c r="A18" s="257">
        <f aca="true" t="shared" si="0" ref="A18:B46">A17</f>
        <v>50</v>
      </c>
      <c r="B18" s="258">
        <f t="shared" si="0"/>
        <v>2</v>
      </c>
      <c r="C18" s="259">
        <f aca="true" t="shared" si="1" ref="C18:C46">C17+1</f>
        <v>12</v>
      </c>
      <c r="D18" s="260"/>
      <c r="E18" s="261"/>
      <c r="F18" s="261"/>
      <c r="G18" s="262"/>
      <c r="H18" s="263"/>
      <c r="I18" s="264"/>
      <c r="J18" s="265"/>
      <c r="K18" s="580"/>
      <c r="L18" s="580"/>
      <c r="M18" s="581"/>
      <c r="N18" s="256">
        <f aca="true" t="shared" si="2" ref="N18:N46">J18-I18</f>
        <v>0</v>
      </c>
      <c r="O18" s="40"/>
    </row>
    <row r="19" spans="1:15" ht="13.5" customHeight="1" hidden="1">
      <c r="A19" s="257">
        <f t="shared" si="0"/>
        <v>50</v>
      </c>
      <c r="B19" s="258">
        <f t="shared" si="0"/>
        <v>2</v>
      </c>
      <c r="C19" s="259">
        <f t="shared" si="1"/>
        <v>13</v>
      </c>
      <c r="D19" s="260"/>
      <c r="E19" s="261"/>
      <c r="F19" s="261"/>
      <c r="G19" s="262"/>
      <c r="H19" s="263"/>
      <c r="I19" s="264"/>
      <c r="J19" s="265"/>
      <c r="K19" s="580"/>
      <c r="L19" s="580"/>
      <c r="M19" s="581"/>
      <c r="N19" s="256">
        <f t="shared" si="2"/>
        <v>0</v>
      </c>
      <c r="O19" s="40"/>
    </row>
    <row r="20" spans="1:15" ht="13.5" customHeight="1" hidden="1">
      <c r="A20" s="257">
        <f t="shared" si="0"/>
        <v>50</v>
      </c>
      <c r="B20" s="258">
        <f t="shared" si="0"/>
        <v>2</v>
      </c>
      <c r="C20" s="259">
        <f t="shared" si="1"/>
        <v>14</v>
      </c>
      <c r="D20" s="260"/>
      <c r="E20" s="266"/>
      <c r="F20" s="266"/>
      <c r="G20" s="262"/>
      <c r="H20" s="263"/>
      <c r="I20" s="264"/>
      <c r="J20" s="265"/>
      <c r="K20" s="580"/>
      <c r="L20" s="580"/>
      <c r="M20" s="581"/>
      <c r="N20" s="256">
        <f t="shared" si="2"/>
        <v>0</v>
      </c>
      <c r="O20" s="40"/>
    </row>
    <row r="21" spans="1:15" ht="13.5" customHeight="1" hidden="1">
      <c r="A21" s="257">
        <f t="shared" si="0"/>
        <v>50</v>
      </c>
      <c r="B21" s="258">
        <f t="shared" si="0"/>
        <v>2</v>
      </c>
      <c r="C21" s="259">
        <f t="shared" si="1"/>
        <v>15</v>
      </c>
      <c r="D21" s="260"/>
      <c r="E21" s="266"/>
      <c r="F21" s="266"/>
      <c r="G21" s="262"/>
      <c r="H21" s="263"/>
      <c r="I21" s="264"/>
      <c r="J21" s="267"/>
      <c r="K21" s="580"/>
      <c r="L21" s="580"/>
      <c r="M21" s="581"/>
      <c r="N21" s="256">
        <f t="shared" si="2"/>
        <v>0</v>
      </c>
      <c r="O21" s="40"/>
    </row>
    <row r="22" spans="1:15" ht="13.5" customHeight="1" hidden="1">
      <c r="A22" s="257">
        <f t="shared" si="0"/>
        <v>50</v>
      </c>
      <c r="B22" s="258">
        <f t="shared" si="0"/>
        <v>2</v>
      </c>
      <c r="C22" s="259">
        <f t="shared" si="1"/>
        <v>16</v>
      </c>
      <c r="D22" s="260"/>
      <c r="E22" s="261"/>
      <c r="F22" s="268"/>
      <c r="G22" s="262"/>
      <c r="H22" s="263"/>
      <c r="I22" s="264"/>
      <c r="J22" s="265"/>
      <c r="K22" s="580"/>
      <c r="L22" s="580"/>
      <c r="M22" s="581"/>
      <c r="N22" s="256">
        <f t="shared" si="2"/>
        <v>0</v>
      </c>
      <c r="O22" s="40"/>
    </row>
    <row r="23" spans="1:15" ht="13.5" customHeight="1" hidden="1">
      <c r="A23" s="257">
        <f t="shared" si="0"/>
        <v>50</v>
      </c>
      <c r="B23" s="258">
        <f t="shared" si="0"/>
        <v>2</v>
      </c>
      <c r="C23" s="259">
        <f t="shared" si="1"/>
        <v>17</v>
      </c>
      <c r="D23" s="260"/>
      <c r="E23" s="261"/>
      <c r="F23" s="261"/>
      <c r="G23" s="262"/>
      <c r="H23" s="263"/>
      <c r="I23" s="264"/>
      <c r="J23" s="265"/>
      <c r="K23" s="580"/>
      <c r="L23" s="580"/>
      <c r="M23" s="581"/>
      <c r="N23" s="256">
        <f t="shared" si="2"/>
        <v>0</v>
      </c>
      <c r="O23" s="40"/>
    </row>
    <row r="24" spans="1:15" ht="13.5" customHeight="1" hidden="1">
      <c r="A24" s="257">
        <f t="shared" si="0"/>
        <v>50</v>
      </c>
      <c r="B24" s="258">
        <f t="shared" si="0"/>
        <v>2</v>
      </c>
      <c r="C24" s="259">
        <f t="shared" si="1"/>
        <v>18</v>
      </c>
      <c r="D24" s="260"/>
      <c r="E24" s="266"/>
      <c r="F24" s="266"/>
      <c r="G24" s="262"/>
      <c r="H24" s="263"/>
      <c r="I24" s="264"/>
      <c r="J24" s="265"/>
      <c r="K24" s="580"/>
      <c r="L24" s="580"/>
      <c r="M24" s="581"/>
      <c r="N24" s="256">
        <f t="shared" si="2"/>
        <v>0</v>
      </c>
      <c r="O24" s="40"/>
    </row>
    <row r="25" spans="1:15" ht="13.5" customHeight="1" hidden="1">
      <c r="A25" s="257">
        <f t="shared" si="0"/>
        <v>50</v>
      </c>
      <c r="B25" s="258">
        <f t="shared" si="0"/>
        <v>2</v>
      </c>
      <c r="C25" s="259">
        <f t="shared" si="1"/>
        <v>19</v>
      </c>
      <c r="D25" s="260"/>
      <c r="E25" s="266"/>
      <c r="F25" s="266"/>
      <c r="G25" s="262"/>
      <c r="H25" s="263"/>
      <c r="I25" s="264"/>
      <c r="J25" s="267"/>
      <c r="K25" s="580"/>
      <c r="L25" s="580"/>
      <c r="M25" s="581"/>
      <c r="N25" s="256">
        <f t="shared" si="2"/>
        <v>0</v>
      </c>
      <c r="O25" s="40"/>
    </row>
    <row r="26" spans="1:15" ht="13.5" customHeight="1" hidden="1">
      <c r="A26" s="257">
        <f t="shared" si="0"/>
        <v>50</v>
      </c>
      <c r="B26" s="258">
        <f t="shared" si="0"/>
        <v>2</v>
      </c>
      <c r="C26" s="259">
        <f t="shared" si="1"/>
        <v>20</v>
      </c>
      <c r="D26" s="260"/>
      <c r="E26" s="268"/>
      <c r="F26" s="268"/>
      <c r="G26" s="262"/>
      <c r="H26" s="172"/>
      <c r="I26" s="264"/>
      <c r="J26" s="265"/>
      <c r="K26" s="580"/>
      <c r="L26" s="580"/>
      <c r="M26" s="581"/>
      <c r="N26" s="256">
        <f t="shared" si="2"/>
        <v>0</v>
      </c>
      <c r="O26" s="40"/>
    </row>
    <row r="27" spans="1:15" ht="13.5" customHeight="1" hidden="1">
      <c r="A27" s="257">
        <f t="shared" si="0"/>
        <v>50</v>
      </c>
      <c r="B27" s="258">
        <f t="shared" si="0"/>
        <v>2</v>
      </c>
      <c r="C27" s="258">
        <f t="shared" si="1"/>
        <v>21</v>
      </c>
      <c r="D27" s="260"/>
      <c r="E27" s="261"/>
      <c r="F27" s="261"/>
      <c r="G27" s="262"/>
      <c r="H27" s="263"/>
      <c r="I27" s="264"/>
      <c r="J27" s="265"/>
      <c r="K27" s="580"/>
      <c r="L27" s="580"/>
      <c r="M27" s="581"/>
      <c r="N27" s="256">
        <f t="shared" si="2"/>
        <v>0</v>
      </c>
      <c r="O27" s="40"/>
    </row>
    <row r="28" spans="1:15" ht="13.5" customHeight="1" hidden="1">
      <c r="A28" s="257">
        <f t="shared" si="0"/>
        <v>50</v>
      </c>
      <c r="B28" s="258">
        <f t="shared" si="0"/>
        <v>2</v>
      </c>
      <c r="C28" s="258">
        <f t="shared" si="1"/>
        <v>22</v>
      </c>
      <c r="D28" s="260"/>
      <c r="E28" s="261"/>
      <c r="F28" s="261"/>
      <c r="G28" s="262"/>
      <c r="H28" s="263"/>
      <c r="I28" s="264"/>
      <c r="J28" s="265"/>
      <c r="K28" s="580"/>
      <c r="L28" s="580"/>
      <c r="M28" s="581"/>
      <c r="N28" s="256">
        <f t="shared" si="2"/>
        <v>0</v>
      </c>
      <c r="O28" s="40"/>
    </row>
    <row r="29" spans="1:15" ht="13.5" customHeight="1" hidden="1">
      <c r="A29" s="257">
        <f t="shared" si="0"/>
        <v>50</v>
      </c>
      <c r="B29" s="258">
        <f t="shared" si="0"/>
        <v>2</v>
      </c>
      <c r="C29" s="258">
        <f t="shared" si="1"/>
        <v>23</v>
      </c>
      <c r="D29" s="260"/>
      <c r="E29" s="261"/>
      <c r="F29" s="261"/>
      <c r="G29" s="262"/>
      <c r="H29" s="263"/>
      <c r="I29" s="264"/>
      <c r="J29" s="267"/>
      <c r="K29" s="580"/>
      <c r="L29" s="580"/>
      <c r="M29" s="581"/>
      <c r="N29" s="256">
        <f t="shared" si="2"/>
        <v>0</v>
      </c>
      <c r="O29" s="40"/>
    </row>
    <row r="30" spans="1:15" ht="13.5" customHeight="1" hidden="1">
      <c r="A30" s="257">
        <f t="shared" si="0"/>
        <v>50</v>
      </c>
      <c r="B30" s="258">
        <f t="shared" si="0"/>
        <v>2</v>
      </c>
      <c r="C30" s="258">
        <f t="shared" si="1"/>
        <v>24</v>
      </c>
      <c r="D30" s="260"/>
      <c r="E30" s="261"/>
      <c r="F30" s="261"/>
      <c r="G30" s="262"/>
      <c r="H30" s="263"/>
      <c r="I30" s="264"/>
      <c r="J30" s="265"/>
      <c r="K30" s="580"/>
      <c r="L30" s="580"/>
      <c r="M30" s="581"/>
      <c r="N30" s="256">
        <f t="shared" si="2"/>
        <v>0</v>
      </c>
      <c r="O30" s="40"/>
    </row>
    <row r="31" spans="1:15" ht="13.5" customHeight="1" hidden="1">
      <c r="A31" s="257">
        <f t="shared" si="0"/>
        <v>50</v>
      </c>
      <c r="B31" s="258">
        <f t="shared" si="0"/>
        <v>2</v>
      </c>
      <c r="C31" s="258">
        <f t="shared" si="1"/>
        <v>25</v>
      </c>
      <c r="D31" s="260"/>
      <c r="E31" s="261"/>
      <c r="F31" s="261"/>
      <c r="G31" s="262"/>
      <c r="H31" s="263"/>
      <c r="I31" s="264"/>
      <c r="J31" s="269"/>
      <c r="K31" s="580"/>
      <c r="L31" s="580"/>
      <c r="M31" s="581"/>
      <c r="N31" s="256">
        <f t="shared" si="2"/>
        <v>0</v>
      </c>
      <c r="O31" s="40"/>
    </row>
    <row r="32" spans="1:15" ht="13.5" customHeight="1" hidden="1">
      <c r="A32" s="257">
        <f t="shared" si="0"/>
        <v>50</v>
      </c>
      <c r="B32" s="258">
        <f t="shared" si="0"/>
        <v>2</v>
      </c>
      <c r="C32" s="258">
        <f t="shared" si="1"/>
        <v>26</v>
      </c>
      <c r="D32" s="260"/>
      <c r="E32" s="261"/>
      <c r="F32" s="261"/>
      <c r="G32" s="262"/>
      <c r="H32" s="263"/>
      <c r="I32" s="264"/>
      <c r="J32" s="269"/>
      <c r="K32" s="580"/>
      <c r="L32" s="580"/>
      <c r="M32" s="581"/>
      <c r="N32" s="256">
        <f t="shared" si="2"/>
        <v>0</v>
      </c>
      <c r="O32" s="40"/>
    </row>
    <row r="33" spans="1:15" ht="13.5" customHeight="1" hidden="1">
      <c r="A33" s="257">
        <f t="shared" si="0"/>
        <v>50</v>
      </c>
      <c r="B33" s="258">
        <f t="shared" si="0"/>
        <v>2</v>
      </c>
      <c r="C33" s="258">
        <f t="shared" si="1"/>
        <v>27</v>
      </c>
      <c r="D33" s="260"/>
      <c r="E33" s="261"/>
      <c r="F33" s="261"/>
      <c r="G33" s="262"/>
      <c r="H33" s="263"/>
      <c r="I33" s="264"/>
      <c r="J33" s="270"/>
      <c r="K33" s="580"/>
      <c r="L33" s="580"/>
      <c r="M33" s="581"/>
      <c r="N33" s="256">
        <f t="shared" si="2"/>
        <v>0</v>
      </c>
      <c r="O33" s="40"/>
    </row>
    <row r="34" spans="1:15" ht="13.5" customHeight="1" hidden="1">
      <c r="A34" s="257">
        <f t="shared" si="0"/>
        <v>50</v>
      </c>
      <c r="B34" s="258">
        <f t="shared" si="0"/>
        <v>2</v>
      </c>
      <c r="C34" s="258">
        <f t="shared" si="1"/>
        <v>28</v>
      </c>
      <c r="D34" s="260"/>
      <c r="E34" s="261"/>
      <c r="F34" s="261"/>
      <c r="G34" s="262"/>
      <c r="H34" s="263"/>
      <c r="I34" s="264"/>
      <c r="J34" s="270"/>
      <c r="K34" s="580"/>
      <c r="L34" s="580"/>
      <c r="M34" s="581"/>
      <c r="N34" s="256">
        <f t="shared" si="2"/>
        <v>0</v>
      </c>
      <c r="O34" s="40"/>
    </row>
    <row r="35" spans="1:15" ht="13.5" customHeight="1" hidden="1">
      <c r="A35" s="257">
        <f t="shared" si="0"/>
        <v>50</v>
      </c>
      <c r="B35" s="258">
        <f t="shared" si="0"/>
        <v>2</v>
      </c>
      <c r="C35" s="258">
        <f t="shared" si="1"/>
        <v>29</v>
      </c>
      <c r="D35" s="260"/>
      <c r="E35" s="261"/>
      <c r="F35" s="261"/>
      <c r="G35" s="262"/>
      <c r="H35" s="263"/>
      <c r="I35" s="271"/>
      <c r="J35" s="265"/>
      <c r="K35" s="580"/>
      <c r="L35" s="580"/>
      <c r="M35" s="581"/>
      <c r="N35" s="256">
        <f t="shared" si="2"/>
        <v>0</v>
      </c>
      <c r="O35" s="40"/>
    </row>
    <row r="36" spans="1:15" ht="13.5" customHeight="1" hidden="1">
      <c r="A36" s="257">
        <f t="shared" si="0"/>
        <v>50</v>
      </c>
      <c r="B36" s="258">
        <f t="shared" si="0"/>
        <v>2</v>
      </c>
      <c r="C36" s="258">
        <f t="shared" si="1"/>
        <v>30</v>
      </c>
      <c r="D36" s="260"/>
      <c r="E36" s="96"/>
      <c r="F36" s="96"/>
      <c r="G36" s="262"/>
      <c r="H36" s="272"/>
      <c r="I36" s="264"/>
      <c r="J36" s="265"/>
      <c r="K36" s="580"/>
      <c r="L36" s="580"/>
      <c r="M36" s="581"/>
      <c r="N36" s="256">
        <f t="shared" si="2"/>
        <v>0</v>
      </c>
      <c r="O36" s="40"/>
    </row>
    <row r="37" spans="1:15" ht="13.5" customHeight="1" hidden="1">
      <c r="A37" s="257">
        <f t="shared" si="0"/>
        <v>50</v>
      </c>
      <c r="B37" s="258">
        <f t="shared" si="0"/>
        <v>2</v>
      </c>
      <c r="C37" s="258">
        <f t="shared" si="1"/>
        <v>31</v>
      </c>
      <c r="D37" s="260"/>
      <c r="E37" s="261"/>
      <c r="F37" s="261"/>
      <c r="G37" s="262"/>
      <c r="H37" s="263"/>
      <c r="I37" s="264"/>
      <c r="J37" s="269"/>
      <c r="K37" s="580"/>
      <c r="L37" s="580"/>
      <c r="M37" s="581"/>
      <c r="N37" s="256">
        <f t="shared" si="2"/>
        <v>0</v>
      </c>
      <c r="O37" s="40"/>
    </row>
    <row r="38" spans="1:15" ht="13.5" customHeight="1" hidden="1">
      <c r="A38" s="257">
        <f t="shared" si="0"/>
        <v>50</v>
      </c>
      <c r="B38" s="258">
        <f t="shared" si="0"/>
        <v>2</v>
      </c>
      <c r="C38" s="258">
        <f t="shared" si="1"/>
        <v>32</v>
      </c>
      <c r="D38" s="260"/>
      <c r="E38" s="261"/>
      <c r="F38" s="261"/>
      <c r="G38" s="262"/>
      <c r="H38" s="263"/>
      <c r="I38" s="264"/>
      <c r="J38" s="267"/>
      <c r="K38" s="580"/>
      <c r="L38" s="580"/>
      <c r="M38" s="581"/>
      <c r="N38" s="256">
        <f t="shared" si="2"/>
        <v>0</v>
      </c>
      <c r="O38" s="40"/>
    </row>
    <row r="39" spans="1:15" ht="13.5" customHeight="1" hidden="1">
      <c r="A39" s="257">
        <f t="shared" si="0"/>
        <v>50</v>
      </c>
      <c r="B39" s="258">
        <f t="shared" si="0"/>
        <v>2</v>
      </c>
      <c r="C39" s="258">
        <f t="shared" si="1"/>
        <v>33</v>
      </c>
      <c r="D39" s="260"/>
      <c r="E39" s="261"/>
      <c r="F39" s="266"/>
      <c r="G39" s="262"/>
      <c r="H39" s="263"/>
      <c r="I39" s="264"/>
      <c r="J39" s="269"/>
      <c r="K39" s="580"/>
      <c r="L39" s="580"/>
      <c r="M39" s="581"/>
      <c r="N39" s="256">
        <f t="shared" si="2"/>
        <v>0</v>
      </c>
      <c r="O39" s="40"/>
    </row>
    <row r="40" spans="1:15" ht="13.5" customHeight="1" hidden="1">
      <c r="A40" s="257">
        <f t="shared" si="0"/>
        <v>50</v>
      </c>
      <c r="B40" s="258">
        <f t="shared" si="0"/>
        <v>2</v>
      </c>
      <c r="C40" s="258">
        <f t="shared" si="1"/>
        <v>34</v>
      </c>
      <c r="D40" s="260"/>
      <c r="E40" s="261"/>
      <c r="F40" s="266"/>
      <c r="G40" s="262"/>
      <c r="H40" s="263"/>
      <c r="I40" s="264"/>
      <c r="J40" s="269"/>
      <c r="K40" s="580"/>
      <c r="L40" s="580"/>
      <c r="M40" s="581"/>
      <c r="N40" s="256">
        <f t="shared" si="2"/>
        <v>0</v>
      </c>
      <c r="O40" s="40"/>
    </row>
    <row r="41" spans="1:15" ht="13.5" customHeight="1" hidden="1">
      <c r="A41" s="257">
        <f t="shared" si="0"/>
        <v>50</v>
      </c>
      <c r="B41" s="258">
        <f t="shared" si="0"/>
        <v>2</v>
      </c>
      <c r="C41" s="258">
        <f t="shared" si="1"/>
        <v>35</v>
      </c>
      <c r="D41" s="260"/>
      <c r="E41" s="261"/>
      <c r="F41" s="266"/>
      <c r="G41" s="262"/>
      <c r="H41" s="263"/>
      <c r="I41" s="264"/>
      <c r="J41" s="269"/>
      <c r="K41" s="580"/>
      <c r="L41" s="580"/>
      <c r="M41" s="581"/>
      <c r="N41" s="256">
        <f t="shared" si="2"/>
        <v>0</v>
      </c>
      <c r="O41" s="40"/>
    </row>
    <row r="42" spans="1:15" ht="13.5" customHeight="1" hidden="1">
      <c r="A42" s="257">
        <f t="shared" si="0"/>
        <v>50</v>
      </c>
      <c r="B42" s="258">
        <f t="shared" si="0"/>
        <v>2</v>
      </c>
      <c r="C42" s="258">
        <f t="shared" si="1"/>
        <v>36</v>
      </c>
      <c r="D42" s="260"/>
      <c r="E42" s="261"/>
      <c r="F42" s="266"/>
      <c r="G42" s="262"/>
      <c r="H42" s="263"/>
      <c r="I42" s="264"/>
      <c r="J42" s="267"/>
      <c r="K42" s="580"/>
      <c r="L42" s="580"/>
      <c r="M42" s="581"/>
      <c r="N42" s="256">
        <f t="shared" si="2"/>
        <v>0</v>
      </c>
      <c r="O42" s="40"/>
    </row>
    <row r="43" spans="1:15" ht="13.5" customHeight="1" hidden="1">
      <c r="A43" s="257">
        <f t="shared" si="0"/>
        <v>50</v>
      </c>
      <c r="B43" s="258">
        <f t="shared" si="0"/>
        <v>2</v>
      </c>
      <c r="C43" s="258">
        <f t="shared" si="1"/>
        <v>37</v>
      </c>
      <c r="D43" s="260"/>
      <c r="E43" s="261"/>
      <c r="F43" s="266"/>
      <c r="G43" s="262"/>
      <c r="H43" s="263"/>
      <c r="I43" s="264"/>
      <c r="J43" s="267"/>
      <c r="K43" s="580"/>
      <c r="L43" s="580"/>
      <c r="M43" s="581"/>
      <c r="N43" s="256">
        <f t="shared" si="2"/>
        <v>0</v>
      </c>
      <c r="O43" s="40"/>
    </row>
    <row r="44" spans="1:15" ht="13.5" customHeight="1" hidden="1">
      <c r="A44" s="257">
        <f t="shared" si="0"/>
        <v>50</v>
      </c>
      <c r="B44" s="258">
        <f t="shared" si="0"/>
        <v>2</v>
      </c>
      <c r="C44" s="258">
        <f t="shared" si="1"/>
        <v>38</v>
      </c>
      <c r="D44" s="260"/>
      <c r="E44" s="266"/>
      <c r="F44" s="266"/>
      <c r="G44" s="262"/>
      <c r="H44" s="263"/>
      <c r="I44" s="264"/>
      <c r="J44" s="267"/>
      <c r="K44" s="580"/>
      <c r="L44" s="580"/>
      <c r="M44" s="581"/>
      <c r="N44" s="256">
        <f t="shared" si="2"/>
        <v>0</v>
      </c>
      <c r="O44" s="40"/>
    </row>
    <row r="45" spans="1:15" ht="13.5" customHeight="1" hidden="1">
      <c r="A45" s="257">
        <f t="shared" si="0"/>
        <v>50</v>
      </c>
      <c r="B45" s="258">
        <f t="shared" si="0"/>
        <v>2</v>
      </c>
      <c r="C45" s="258">
        <f t="shared" si="1"/>
        <v>39</v>
      </c>
      <c r="D45" s="260"/>
      <c r="E45" s="266"/>
      <c r="F45" s="266"/>
      <c r="G45" s="262"/>
      <c r="H45" s="263"/>
      <c r="I45" s="264"/>
      <c r="J45" s="267"/>
      <c r="K45" s="580"/>
      <c r="L45" s="580"/>
      <c r="M45" s="581"/>
      <c r="N45" s="256">
        <f t="shared" si="2"/>
        <v>0</v>
      </c>
      <c r="O45" s="40"/>
    </row>
    <row r="46" spans="1:15" ht="13.5" customHeight="1" thickBot="1">
      <c r="A46" s="273">
        <f t="shared" si="0"/>
        <v>50</v>
      </c>
      <c r="B46" s="274">
        <f t="shared" si="0"/>
        <v>2</v>
      </c>
      <c r="C46" s="274">
        <f t="shared" si="1"/>
        <v>40</v>
      </c>
      <c r="D46" s="275"/>
      <c r="E46" s="276"/>
      <c r="F46" s="276"/>
      <c r="G46" s="277"/>
      <c r="H46" s="278"/>
      <c r="I46" s="279"/>
      <c r="J46" s="280"/>
      <c r="K46" s="582"/>
      <c r="L46" s="582"/>
      <c r="M46" s="583"/>
      <c r="N46" s="256">
        <f t="shared" si="2"/>
        <v>0</v>
      </c>
      <c r="O46" s="40"/>
    </row>
    <row r="47" spans="1:15" ht="6.75" customHeight="1" thickTop="1">
      <c r="A47" s="281"/>
      <c r="B47" s="281"/>
      <c r="C47" s="281"/>
      <c r="D47" s="281"/>
      <c r="E47" s="282"/>
      <c r="F47" s="282"/>
      <c r="G47" s="283"/>
      <c r="H47" s="284"/>
      <c r="I47" s="285"/>
      <c r="J47" s="195"/>
      <c r="K47" s="227"/>
      <c r="L47" s="227"/>
      <c r="M47" s="286"/>
      <c r="N47" s="287"/>
      <c r="O47" s="40"/>
    </row>
    <row r="48" spans="1:15" ht="12.75" customHeight="1">
      <c r="A48" s="288" t="s">
        <v>78</v>
      </c>
      <c r="B48" s="289"/>
      <c r="C48" s="289"/>
      <c r="D48" s="289"/>
      <c r="E48" s="185" t="s">
        <v>56</v>
      </c>
      <c r="F48" s="290"/>
      <c r="G48" s="291"/>
      <c r="H48" s="292"/>
      <c r="I48" s="293"/>
      <c r="J48" s="294"/>
      <c r="K48" s="294"/>
      <c r="L48" s="294"/>
      <c r="M48" s="295"/>
      <c r="O48" s="40"/>
    </row>
    <row r="49" spans="1:15" ht="12.75" customHeight="1">
      <c r="A49" s="193"/>
      <c r="B49" s="296"/>
      <c r="C49" s="296"/>
      <c r="D49" s="296"/>
      <c r="E49" s="191" t="s">
        <v>57</v>
      </c>
      <c r="F49" s="297"/>
      <c r="G49" s="298"/>
      <c r="H49" s="299"/>
      <c r="I49" s="300"/>
      <c r="J49" s="195"/>
      <c r="K49" s="195"/>
      <c r="L49" s="195"/>
      <c r="M49" s="197"/>
      <c r="O49" s="40"/>
    </row>
    <row r="50" spans="1:15" ht="12.75" customHeight="1">
      <c r="A50" s="193"/>
      <c r="B50" s="296"/>
      <c r="C50" s="296"/>
      <c r="D50" s="296"/>
      <c r="E50" s="191" t="s">
        <v>58</v>
      </c>
      <c r="F50" s="297"/>
      <c r="G50" s="298"/>
      <c r="H50" s="299"/>
      <c r="I50" s="300"/>
      <c r="J50" s="195"/>
      <c r="K50" s="195"/>
      <c r="L50" s="195"/>
      <c r="M50" s="197"/>
      <c r="O50" s="40"/>
    </row>
    <row r="51" spans="1:15" ht="12.75" customHeight="1">
      <c r="A51" s="193"/>
      <c r="B51" s="296"/>
      <c r="C51" s="296"/>
      <c r="D51" s="296"/>
      <c r="E51" s="191" t="s">
        <v>59</v>
      </c>
      <c r="F51" s="297"/>
      <c r="G51" s="298"/>
      <c r="H51" s="299"/>
      <c r="I51" s="300"/>
      <c r="J51" s="195"/>
      <c r="K51" s="195"/>
      <c r="L51" s="195"/>
      <c r="M51" s="197"/>
      <c r="O51" s="40"/>
    </row>
    <row r="52" spans="1:15" ht="12.75" customHeight="1">
      <c r="A52" s="301"/>
      <c r="B52" s="302"/>
      <c r="C52" s="302"/>
      <c r="D52" s="302"/>
      <c r="E52" s="199"/>
      <c r="F52" s="303"/>
      <c r="G52" s="304"/>
      <c r="H52" s="305"/>
      <c r="I52" s="306"/>
      <c r="J52" s="201"/>
      <c r="K52" s="201"/>
      <c r="L52" s="201"/>
      <c r="M52" s="203"/>
      <c r="O52" s="40"/>
    </row>
    <row r="53" spans="1:15" ht="24.75" customHeight="1">
      <c r="A53" s="136" t="s">
        <v>79</v>
      </c>
      <c r="B53" s="136"/>
      <c r="C53" s="136"/>
      <c r="D53" s="136"/>
      <c r="E53" s="307"/>
      <c r="F53" s="307"/>
      <c r="G53" s="308"/>
      <c r="H53" s="309"/>
      <c r="I53" s="310"/>
      <c r="J53" s="311"/>
      <c r="K53" s="311"/>
      <c r="L53" s="311"/>
      <c r="M53" s="312"/>
      <c r="O53" s="40"/>
    </row>
    <row r="54" spans="1:15" ht="12.75" customHeight="1">
      <c r="A54" s="569" t="s">
        <v>63</v>
      </c>
      <c r="B54" s="570"/>
      <c r="C54" s="570"/>
      <c r="D54" s="571"/>
      <c r="E54" s="224"/>
      <c r="F54" s="224"/>
      <c r="G54" s="226"/>
      <c r="H54" s="94" t="s">
        <v>64</v>
      </c>
      <c r="I54" s="94" t="s">
        <v>80</v>
      </c>
      <c r="J54" s="223" t="s">
        <v>81</v>
      </c>
      <c r="K54" s="569" t="s">
        <v>67</v>
      </c>
      <c r="L54" s="570"/>
      <c r="M54" s="571"/>
      <c r="N54" s="313" t="s">
        <v>82</v>
      </c>
      <c r="O54" s="40"/>
    </row>
    <row r="55" spans="1:15" ht="12.75" customHeight="1">
      <c r="A55" s="229"/>
      <c r="B55" s="141"/>
      <c r="C55" s="141"/>
      <c r="D55" s="230"/>
      <c r="E55" s="136" t="s">
        <v>69</v>
      </c>
      <c r="F55" s="136"/>
      <c r="G55" s="99"/>
      <c r="H55" s="137"/>
      <c r="I55" s="137" t="s">
        <v>83</v>
      </c>
      <c r="J55" s="229" t="s">
        <v>84</v>
      </c>
      <c r="K55" s="572" t="s">
        <v>72</v>
      </c>
      <c r="L55" s="573"/>
      <c r="M55" s="574"/>
      <c r="N55" s="314" t="s">
        <v>85</v>
      </c>
      <c r="O55" s="40"/>
    </row>
    <row r="56" spans="1:15" ht="12.75" customHeight="1">
      <c r="A56" s="575" t="s">
        <v>74</v>
      </c>
      <c r="B56" s="576"/>
      <c r="C56" s="576"/>
      <c r="D56" s="577"/>
      <c r="E56" s="234"/>
      <c r="F56" s="234"/>
      <c r="G56" s="235"/>
      <c r="H56" s="135" t="s">
        <v>75</v>
      </c>
      <c r="I56" s="135" t="s">
        <v>86</v>
      </c>
      <c r="J56" s="232" t="s">
        <v>87</v>
      </c>
      <c r="K56" s="575" t="s">
        <v>76</v>
      </c>
      <c r="L56" s="576"/>
      <c r="M56" s="577"/>
      <c r="N56" s="315" t="s">
        <v>77</v>
      </c>
      <c r="O56" s="40"/>
    </row>
    <row r="57" spans="1:15" ht="4.5" customHeight="1" thickBot="1">
      <c r="A57" s="233"/>
      <c r="B57" s="233"/>
      <c r="C57" s="233"/>
      <c r="D57" s="233"/>
      <c r="E57" s="234"/>
      <c r="F57" s="234"/>
      <c r="G57" s="235"/>
      <c r="H57" s="233"/>
      <c r="I57" s="141"/>
      <c r="J57" s="233"/>
      <c r="K57" s="233"/>
      <c r="L57" s="233"/>
      <c r="M57" s="233"/>
      <c r="N57" s="316"/>
      <c r="O57" s="40"/>
    </row>
    <row r="58" spans="1:15" ht="15" customHeight="1" thickTop="1">
      <c r="A58" s="317">
        <f>A46</f>
        <v>50</v>
      </c>
      <c r="B58" s="318">
        <f>B46</f>
        <v>2</v>
      </c>
      <c r="C58" s="318">
        <f>C46+1</f>
        <v>41</v>
      </c>
      <c r="D58" s="249">
        <v>22</v>
      </c>
      <c r="E58" s="319" t="s">
        <v>88</v>
      </c>
      <c r="F58" s="320"/>
      <c r="G58" s="319"/>
      <c r="H58" s="321" t="s">
        <v>89</v>
      </c>
      <c r="I58" s="322">
        <v>98.7</v>
      </c>
      <c r="J58" s="323">
        <v>8011</v>
      </c>
      <c r="K58" s="584" t="s">
        <v>90</v>
      </c>
      <c r="L58" s="578"/>
      <c r="M58" s="579"/>
      <c r="N58" s="316"/>
      <c r="O58" s="40"/>
    </row>
    <row r="59" spans="1:15" ht="15" customHeight="1">
      <c r="A59" s="257">
        <f aca="true" t="shared" si="3" ref="A59:B67">A58</f>
        <v>50</v>
      </c>
      <c r="B59" s="258">
        <f t="shared" si="3"/>
        <v>2</v>
      </c>
      <c r="C59" s="258">
        <f aca="true" t="shared" si="4" ref="C59:C67">C58+1</f>
        <v>42</v>
      </c>
      <c r="D59" s="260">
        <f>D58</f>
        <v>22</v>
      </c>
      <c r="E59" s="268" t="s">
        <v>91</v>
      </c>
      <c r="F59" s="324"/>
      <c r="G59" s="268"/>
      <c r="H59" s="325" t="s">
        <v>89</v>
      </c>
      <c r="I59" s="326">
        <v>1.3</v>
      </c>
      <c r="J59" s="327">
        <f>J58+1</f>
        <v>8012</v>
      </c>
      <c r="K59" s="585" t="s">
        <v>90</v>
      </c>
      <c r="L59" s="580"/>
      <c r="M59" s="581"/>
      <c r="N59" s="316"/>
      <c r="O59" s="40"/>
    </row>
    <row r="60" spans="1:15" ht="15" customHeight="1">
      <c r="A60" s="257">
        <f t="shared" si="3"/>
        <v>50</v>
      </c>
      <c r="B60" s="258">
        <f t="shared" si="3"/>
        <v>2</v>
      </c>
      <c r="C60" s="258">
        <f t="shared" si="4"/>
        <v>43</v>
      </c>
      <c r="D60" s="260"/>
      <c r="E60" s="261"/>
      <c r="F60" s="261"/>
      <c r="G60" s="328"/>
      <c r="H60" s="329"/>
      <c r="I60" s="270"/>
      <c r="J60" s="327">
        <f aca="true" t="shared" si="5" ref="J60:J67">J59+1</f>
        <v>8013</v>
      </c>
      <c r="K60" s="586"/>
      <c r="L60" s="587"/>
      <c r="M60" s="588"/>
      <c r="N60" s="316"/>
      <c r="O60" s="40"/>
    </row>
    <row r="61" spans="1:15" ht="15" customHeight="1">
      <c r="A61" s="257">
        <f t="shared" si="3"/>
        <v>50</v>
      </c>
      <c r="B61" s="258">
        <f t="shared" si="3"/>
        <v>2</v>
      </c>
      <c r="C61" s="258">
        <f t="shared" si="4"/>
        <v>44</v>
      </c>
      <c r="D61" s="260">
        <v>23</v>
      </c>
      <c r="E61" s="589" t="s">
        <v>92</v>
      </c>
      <c r="F61" s="590"/>
      <c r="G61" s="591"/>
      <c r="H61" s="331" t="s">
        <v>93</v>
      </c>
      <c r="I61" s="265">
        <v>29000</v>
      </c>
      <c r="J61" s="327">
        <f>J60+1</f>
        <v>8014</v>
      </c>
      <c r="K61" s="586" t="s">
        <v>47</v>
      </c>
      <c r="L61" s="587"/>
      <c r="M61" s="588"/>
      <c r="N61" s="316"/>
      <c r="O61" s="40"/>
    </row>
    <row r="62" spans="1:15" ht="15" customHeight="1">
      <c r="A62" s="257">
        <f t="shared" si="3"/>
        <v>50</v>
      </c>
      <c r="B62" s="258">
        <f t="shared" si="3"/>
        <v>2</v>
      </c>
      <c r="C62" s="258">
        <f t="shared" si="4"/>
        <v>45</v>
      </c>
      <c r="D62" s="260"/>
      <c r="E62" s="266"/>
      <c r="F62" s="266"/>
      <c r="G62" s="332"/>
      <c r="H62" s="333"/>
      <c r="I62" s="270"/>
      <c r="J62" s="327">
        <f t="shared" si="5"/>
        <v>8015</v>
      </c>
      <c r="K62" s="586"/>
      <c r="L62" s="587"/>
      <c r="M62" s="588"/>
      <c r="N62" s="316"/>
      <c r="O62" s="40"/>
    </row>
    <row r="63" spans="1:15" ht="15" customHeight="1">
      <c r="A63" s="257">
        <f t="shared" si="3"/>
        <v>50</v>
      </c>
      <c r="B63" s="258">
        <f t="shared" si="3"/>
        <v>2</v>
      </c>
      <c r="C63" s="258">
        <f t="shared" si="4"/>
        <v>46</v>
      </c>
      <c r="D63" s="260">
        <v>24</v>
      </c>
      <c r="E63" s="330" t="s">
        <v>94</v>
      </c>
      <c r="F63" s="334"/>
      <c r="G63" s="335"/>
      <c r="H63" s="331" t="s">
        <v>89</v>
      </c>
      <c r="I63" s="326">
        <v>8</v>
      </c>
      <c r="J63" s="327">
        <f t="shared" si="5"/>
        <v>8016</v>
      </c>
      <c r="K63" s="586" t="s">
        <v>47</v>
      </c>
      <c r="L63" s="587"/>
      <c r="M63" s="588"/>
      <c r="N63" s="316"/>
      <c r="O63" s="40"/>
    </row>
    <row r="64" spans="1:15" ht="15" customHeight="1" hidden="1">
      <c r="A64" s="257">
        <f t="shared" si="3"/>
        <v>50</v>
      </c>
      <c r="B64" s="258">
        <f t="shared" si="3"/>
        <v>2</v>
      </c>
      <c r="C64" s="258">
        <f t="shared" si="4"/>
        <v>47</v>
      </c>
      <c r="D64" s="260"/>
      <c r="E64" s="330"/>
      <c r="F64" s="336"/>
      <c r="G64" s="337"/>
      <c r="H64" s="338"/>
      <c r="I64" s="339"/>
      <c r="J64" s="327">
        <f t="shared" si="5"/>
        <v>8017</v>
      </c>
      <c r="K64" s="586"/>
      <c r="L64" s="587"/>
      <c r="M64" s="588"/>
      <c r="N64" s="316"/>
      <c r="O64" s="40"/>
    </row>
    <row r="65" spans="1:15" ht="15" customHeight="1" hidden="1">
      <c r="A65" s="257">
        <f t="shared" si="3"/>
        <v>50</v>
      </c>
      <c r="B65" s="258">
        <f t="shared" si="3"/>
        <v>2</v>
      </c>
      <c r="C65" s="258">
        <f t="shared" si="4"/>
        <v>48</v>
      </c>
      <c r="D65" s="260"/>
      <c r="E65" s="330"/>
      <c r="F65" s="336"/>
      <c r="G65" s="337"/>
      <c r="H65" s="338"/>
      <c r="I65" s="339"/>
      <c r="J65" s="327">
        <f t="shared" si="5"/>
        <v>8018</v>
      </c>
      <c r="K65" s="586"/>
      <c r="L65" s="587"/>
      <c r="M65" s="588"/>
      <c r="N65" s="316"/>
      <c r="O65" s="40"/>
    </row>
    <row r="66" spans="1:15" ht="15" customHeight="1">
      <c r="A66" s="257">
        <f t="shared" si="3"/>
        <v>50</v>
      </c>
      <c r="B66" s="258">
        <f t="shared" si="3"/>
        <v>2</v>
      </c>
      <c r="C66" s="258">
        <f t="shared" si="4"/>
        <v>49</v>
      </c>
      <c r="D66" s="260">
        <v>24</v>
      </c>
      <c r="E66" s="330" t="s">
        <v>95</v>
      </c>
      <c r="F66" s="336"/>
      <c r="G66" s="337"/>
      <c r="H66" s="338" t="s">
        <v>89</v>
      </c>
      <c r="I66" s="339">
        <v>9.41</v>
      </c>
      <c r="J66" s="327">
        <f t="shared" si="5"/>
        <v>8019</v>
      </c>
      <c r="K66" s="586" t="s">
        <v>47</v>
      </c>
      <c r="L66" s="587"/>
      <c r="M66" s="588"/>
      <c r="N66" s="316"/>
      <c r="O66" s="40"/>
    </row>
    <row r="67" spans="1:15" ht="15" customHeight="1" thickBot="1">
      <c r="A67" s="273">
        <f t="shared" si="3"/>
        <v>50</v>
      </c>
      <c r="B67" s="274">
        <f t="shared" si="3"/>
        <v>2</v>
      </c>
      <c r="C67" s="274">
        <f t="shared" si="4"/>
        <v>50</v>
      </c>
      <c r="D67" s="275"/>
      <c r="E67" s="340"/>
      <c r="F67" s="340"/>
      <c r="G67" s="341"/>
      <c r="H67" s="342"/>
      <c r="I67" s="343"/>
      <c r="J67" s="344">
        <f t="shared" si="5"/>
        <v>8020</v>
      </c>
      <c r="K67" s="592"/>
      <c r="L67" s="582"/>
      <c r="M67" s="583"/>
      <c r="N67" s="316"/>
      <c r="O67" s="40"/>
    </row>
    <row r="68" spans="1:15" ht="6.75" customHeight="1" thickTop="1">
      <c r="A68" s="346"/>
      <c r="B68" s="346"/>
      <c r="C68" s="346"/>
      <c r="D68" s="346"/>
      <c r="E68" s="347"/>
      <c r="F68" s="347"/>
      <c r="G68" s="348"/>
      <c r="H68" s="346"/>
      <c r="I68" s="346"/>
      <c r="J68" s="346"/>
      <c r="K68" s="346"/>
      <c r="L68" s="346"/>
      <c r="M68" s="346"/>
      <c r="N68" s="316"/>
      <c r="O68" s="40"/>
    </row>
    <row r="69" spans="1:15" ht="13.5" customHeight="1" hidden="1">
      <c r="A69" s="593">
        <f>A67</f>
        <v>50</v>
      </c>
      <c r="B69" s="595">
        <f>B67</f>
        <v>2</v>
      </c>
      <c r="C69" s="595">
        <f>C67+1</f>
        <v>51</v>
      </c>
      <c r="D69" s="249">
        <f>'[1]594'!D14</f>
        <v>41</v>
      </c>
      <c r="E69" s="597" t="str">
        <f>'[1]594'!E14</f>
        <v>Výstavba dálnice D 26,5/120 (bez mostů a tunelů)</v>
      </c>
      <c r="F69" s="598"/>
      <c r="G69" s="349" t="str">
        <f>'[1]594'!G14</f>
        <v>délka</v>
      </c>
      <c r="H69" s="94" t="str">
        <f>'[1]594'!H14</f>
        <v>m</v>
      </c>
      <c r="I69" s="350"/>
      <c r="J69" s="351">
        <f>J67+1</f>
        <v>8021</v>
      </c>
      <c r="K69" s="584" t="s">
        <v>47</v>
      </c>
      <c r="L69" s="578"/>
      <c r="M69" s="579"/>
      <c r="N69" s="601">
        <f>I69*I70</f>
        <v>0</v>
      </c>
      <c r="O69" s="40"/>
    </row>
    <row r="70" spans="1:15" ht="13.5" customHeight="1" hidden="1">
      <c r="A70" s="594"/>
      <c r="B70" s="596"/>
      <c r="C70" s="596"/>
      <c r="D70" s="275">
        <f>'[1]594'!D15</f>
        <v>42</v>
      </c>
      <c r="E70" s="599"/>
      <c r="F70" s="600"/>
      <c r="G70" s="352" t="str">
        <f>'[1]594'!G15</f>
        <v>průměrné náklady </v>
      </c>
      <c r="H70" s="278" t="str">
        <f>'[1]594'!H15</f>
        <v>tis.Kč/m</v>
      </c>
      <c r="I70" s="353"/>
      <c r="J70" s="354">
        <v>8051</v>
      </c>
      <c r="K70" s="592" t="s">
        <v>17</v>
      </c>
      <c r="L70" s="582"/>
      <c r="M70" s="583"/>
      <c r="N70" s="601"/>
      <c r="O70" s="40"/>
    </row>
    <row r="71" spans="1:15" ht="13.5" customHeight="1">
      <c r="A71" s="593">
        <f>A69</f>
        <v>50</v>
      </c>
      <c r="B71" s="595">
        <f>B69</f>
        <v>2</v>
      </c>
      <c r="C71" s="595">
        <f>C69+1</f>
        <v>52</v>
      </c>
      <c r="D71" s="249">
        <f>'[1]594'!D16</f>
        <v>41</v>
      </c>
      <c r="E71" s="597" t="str">
        <f>'[1]594'!E16</f>
        <v>Výstavba dálnice D 27,5/120 (bez mostů a tunelů)</v>
      </c>
      <c r="F71" s="598"/>
      <c r="G71" s="349" t="str">
        <f>'[1]594'!G16</f>
        <v>délka</v>
      </c>
      <c r="H71" s="94" t="str">
        <f>'[1]594'!H16</f>
        <v>m</v>
      </c>
      <c r="I71" s="355">
        <v>26318</v>
      </c>
      <c r="J71" s="351">
        <f aca="true" t="shared" si="6" ref="J71:J128">J69+1</f>
        <v>8022</v>
      </c>
      <c r="K71" s="602" t="s">
        <v>47</v>
      </c>
      <c r="L71" s="603"/>
      <c r="M71" s="604"/>
      <c r="N71" s="601">
        <f>I71*I72</f>
        <v>7105860</v>
      </c>
      <c r="O71" s="40"/>
    </row>
    <row r="72" spans="1:15" ht="13.5" customHeight="1">
      <c r="A72" s="594"/>
      <c r="B72" s="596"/>
      <c r="C72" s="596"/>
      <c r="D72" s="275">
        <f>'[1]594'!D17</f>
        <v>42</v>
      </c>
      <c r="E72" s="599"/>
      <c r="F72" s="600"/>
      <c r="G72" s="352" t="str">
        <f>'[1]594'!G17</f>
        <v>průměrné náklady </v>
      </c>
      <c r="H72" s="278" t="str">
        <f>'[1]594'!H17</f>
        <v>tis.Kč/m</v>
      </c>
      <c r="I72" s="353">
        <v>270</v>
      </c>
      <c r="J72" s="354">
        <f t="shared" si="6"/>
        <v>8052</v>
      </c>
      <c r="K72" s="605" t="s">
        <v>17</v>
      </c>
      <c r="L72" s="606"/>
      <c r="M72" s="607"/>
      <c r="N72" s="601"/>
      <c r="O72" s="40"/>
    </row>
    <row r="73" spans="1:15" ht="13.5" customHeight="1" hidden="1">
      <c r="A73" s="593">
        <f>A71</f>
        <v>50</v>
      </c>
      <c r="B73" s="595">
        <f>B71</f>
        <v>2</v>
      </c>
      <c r="C73" s="595">
        <f>C71+1</f>
        <v>53</v>
      </c>
      <c r="D73" s="249">
        <f>'[1]594'!D18</f>
        <v>41</v>
      </c>
      <c r="E73" s="597" t="str">
        <f>'[1]594'!E18</f>
        <v>Výstavba dálnice D 28,0/120 (bez mostů a tunelů) </v>
      </c>
      <c r="F73" s="598"/>
      <c r="G73" s="349" t="str">
        <f>'[1]594'!G18</f>
        <v>délka</v>
      </c>
      <c r="H73" s="94" t="str">
        <f>'[1]594'!H18</f>
        <v>m</v>
      </c>
      <c r="I73" s="355"/>
      <c r="J73" s="351">
        <f t="shared" si="6"/>
        <v>8023</v>
      </c>
      <c r="K73" s="602" t="s">
        <v>47</v>
      </c>
      <c r="L73" s="603"/>
      <c r="M73" s="604"/>
      <c r="N73" s="608">
        <f>I73*I74</f>
        <v>0</v>
      </c>
      <c r="O73" s="40"/>
    </row>
    <row r="74" spans="1:15" ht="13.5" customHeight="1" hidden="1">
      <c r="A74" s="594"/>
      <c r="B74" s="596"/>
      <c r="C74" s="596"/>
      <c r="D74" s="275">
        <f>'[1]594'!D19</f>
        <v>42</v>
      </c>
      <c r="E74" s="599"/>
      <c r="F74" s="600"/>
      <c r="G74" s="352" t="str">
        <f>'[1]594'!G19</f>
        <v>průměrné náklady </v>
      </c>
      <c r="H74" s="278" t="str">
        <f>'[1]594'!H19</f>
        <v>tis.Kč/m</v>
      </c>
      <c r="I74" s="353"/>
      <c r="J74" s="354">
        <f t="shared" si="6"/>
        <v>8053</v>
      </c>
      <c r="K74" s="605" t="s">
        <v>17</v>
      </c>
      <c r="L74" s="606"/>
      <c r="M74" s="607"/>
      <c r="N74" s="608"/>
      <c r="O74" s="40"/>
    </row>
    <row r="75" spans="1:15" ht="13.5" customHeight="1">
      <c r="A75" s="593">
        <f>A73</f>
        <v>50</v>
      </c>
      <c r="B75" s="595">
        <f>B73</f>
        <v>2</v>
      </c>
      <c r="C75" s="595">
        <f>C73+1</f>
        <v>54</v>
      </c>
      <c r="D75" s="249">
        <f>'[1]594'!D20</f>
        <v>41</v>
      </c>
      <c r="E75" s="597" t="str">
        <f>'[1]594'!E20</f>
        <v>Výstavba dálnice D 34,0/120 (bez mostů a tunelů) </v>
      </c>
      <c r="F75" s="598"/>
      <c r="G75" s="349" t="str">
        <f>'[1]594'!G20</f>
        <v>délka</v>
      </c>
      <c r="H75" s="94" t="str">
        <f>'[1]594'!H20</f>
        <v>m</v>
      </c>
      <c r="I75" s="355">
        <v>13421</v>
      </c>
      <c r="J75" s="351">
        <f t="shared" si="6"/>
        <v>8024</v>
      </c>
      <c r="K75" s="602" t="s">
        <v>47</v>
      </c>
      <c r="L75" s="603"/>
      <c r="M75" s="604"/>
      <c r="N75" s="608">
        <f>I75*I76</f>
        <v>5368400</v>
      </c>
      <c r="O75" s="40"/>
    </row>
    <row r="76" spans="1:15" ht="13.5" customHeight="1">
      <c r="A76" s="594"/>
      <c r="B76" s="596"/>
      <c r="C76" s="596"/>
      <c r="D76" s="275">
        <f>'[1]594'!D21</f>
        <v>42</v>
      </c>
      <c r="E76" s="599"/>
      <c r="F76" s="600"/>
      <c r="G76" s="352" t="str">
        <f>'[1]594'!G21</f>
        <v>průměrné náklady </v>
      </c>
      <c r="H76" s="278" t="str">
        <f>'[1]594'!H21</f>
        <v>tis.Kč/m</v>
      </c>
      <c r="I76" s="353">
        <v>400</v>
      </c>
      <c r="J76" s="354">
        <f t="shared" si="6"/>
        <v>8054</v>
      </c>
      <c r="K76" s="605" t="s">
        <v>17</v>
      </c>
      <c r="L76" s="606"/>
      <c r="M76" s="607"/>
      <c r="N76" s="608"/>
      <c r="O76" s="40"/>
    </row>
    <row r="77" spans="1:15" ht="13.5" customHeight="1" hidden="1">
      <c r="A77" s="593">
        <f>A75</f>
        <v>50</v>
      </c>
      <c r="B77" s="595">
        <f>B75</f>
        <v>2</v>
      </c>
      <c r="C77" s="595">
        <f>C75+1</f>
        <v>55</v>
      </c>
      <c r="D77" s="249">
        <f>'[1]594'!D22</f>
        <v>41</v>
      </c>
      <c r="E77" s="597">
        <f>'[1]594'!E22</f>
        <v>0</v>
      </c>
      <c r="F77" s="598"/>
      <c r="G77" s="349" t="str">
        <f>'[1]594'!G22</f>
        <v>délka</v>
      </c>
      <c r="H77" s="94" t="str">
        <f>'[1]594'!H22</f>
        <v>m</v>
      </c>
      <c r="I77" s="355"/>
      <c r="J77" s="351">
        <f t="shared" si="6"/>
        <v>8025</v>
      </c>
      <c r="K77" s="602" t="s">
        <v>47</v>
      </c>
      <c r="L77" s="603"/>
      <c r="M77" s="604"/>
      <c r="N77" s="608">
        <f>I77*I78</f>
        <v>0</v>
      </c>
      <c r="O77" s="40"/>
    </row>
    <row r="78" spans="1:15" ht="13.5" customHeight="1" hidden="1">
      <c r="A78" s="594"/>
      <c r="B78" s="596"/>
      <c r="C78" s="596"/>
      <c r="D78" s="275">
        <f>'[1]594'!D23</f>
        <v>42</v>
      </c>
      <c r="E78" s="599"/>
      <c r="F78" s="600"/>
      <c r="G78" s="352" t="str">
        <f>'[1]594'!G23</f>
        <v>průměrné náklady </v>
      </c>
      <c r="H78" s="278" t="str">
        <f>'[1]594'!H23</f>
        <v>tis.Kč/m</v>
      </c>
      <c r="I78" s="353"/>
      <c r="J78" s="354">
        <f t="shared" si="6"/>
        <v>8055</v>
      </c>
      <c r="K78" s="605" t="s">
        <v>17</v>
      </c>
      <c r="L78" s="606"/>
      <c r="M78" s="607"/>
      <c r="N78" s="608"/>
      <c r="O78" s="40"/>
    </row>
    <row r="79" spans="1:15" ht="13.5" customHeight="1">
      <c r="A79" s="593">
        <f>A77</f>
        <v>50</v>
      </c>
      <c r="B79" s="595">
        <f>B77</f>
        <v>2</v>
      </c>
      <c r="C79" s="595">
        <f>C77+1</f>
        <v>56</v>
      </c>
      <c r="D79" s="249">
        <f>'[1]594'!D24</f>
        <v>41</v>
      </c>
      <c r="E79" s="597" t="str">
        <f>'[1]594'!E24</f>
        <v>Výstavba dálničních mostů </v>
      </c>
      <c r="F79" s="598"/>
      <c r="G79" s="349" t="str">
        <f>'[1]594'!G24</f>
        <v>délka</v>
      </c>
      <c r="H79" s="94" t="str">
        <f>'[1]594'!H24</f>
        <v>m</v>
      </c>
      <c r="I79" s="355">
        <v>5377</v>
      </c>
      <c r="J79" s="351">
        <f t="shared" si="6"/>
        <v>8026</v>
      </c>
      <c r="K79" s="602" t="s">
        <v>47</v>
      </c>
      <c r="L79" s="603"/>
      <c r="M79" s="604"/>
      <c r="N79" s="608">
        <f>I79*I80</f>
        <v>6721250</v>
      </c>
      <c r="O79" s="40"/>
    </row>
    <row r="80" spans="1:15" ht="13.5" customHeight="1">
      <c r="A80" s="594"/>
      <c r="B80" s="596"/>
      <c r="C80" s="596"/>
      <c r="D80" s="275">
        <f>'[1]594'!D25</f>
        <v>42</v>
      </c>
      <c r="E80" s="599"/>
      <c r="F80" s="600"/>
      <c r="G80" s="352" t="str">
        <f>'[1]594'!G25</f>
        <v>průměrné náklady </v>
      </c>
      <c r="H80" s="278" t="str">
        <f>'[1]594'!H25</f>
        <v>tis.Kč/m</v>
      </c>
      <c r="I80" s="353">
        <v>1250</v>
      </c>
      <c r="J80" s="354">
        <f t="shared" si="6"/>
        <v>8056</v>
      </c>
      <c r="K80" s="605" t="s">
        <v>17</v>
      </c>
      <c r="L80" s="606"/>
      <c r="M80" s="607"/>
      <c r="N80" s="608"/>
      <c r="O80" s="40"/>
    </row>
    <row r="81" spans="1:15" ht="13.5" customHeight="1">
      <c r="A81" s="593">
        <f>A79</f>
        <v>50</v>
      </c>
      <c r="B81" s="595">
        <f>B79</f>
        <v>2</v>
      </c>
      <c r="C81" s="595">
        <f>C79+1</f>
        <v>57</v>
      </c>
      <c r="D81" s="249">
        <f>'[1]594'!D26</f>
        <v>41</v>
      </c>
      <c r="E81" s="597" t="str">
        <f>'[1]594'!E26</f>
        <v>Výstavba dálničních tunelů</v>
      </c>
      <c r="F81" s="598"/>
      <c r="G81" s="349" t="str">
        <f>'[1]594'!G26</f>
        <v>délka</v>
      </c>
      <c r="H81" s="94" t="str">
        <f>'[1]594'!H26</f>
        <v>m</v>
      </c>
      <c r="I81" s="355">
        <v>50</v>
      </c>
      <c r="J81" s="351">
        <f t="shared" si="6"/>
        <v>8027</v>
      </c>
      <c r="K81" s="602" t="s">
        <v>47</v>
      </c>
      <c r="L81" s="603"/>
      <c r="M81" s="604"/>
      <c r="N81" s="608">
        <f>I81*I82</f>
        <v>47500</v>
      </c>
      <c r="O81" s="40"/>
    </row>
    <row r="82" spans="1:15" ht="13.5" customHeight="1">
      <c r="A82" s="594"/>
      <c r="B82" s="596"/>
      <c r="C82" s="596"/>
      <c r="D82" s="275">
        <f>'[1]594'!D27</f>
        <v>42</v>
      </c>
      <c r="E82" s="599"/>
      <c r="F82" s="600"/>
      <c r="G82" s="352" t="str">
        <f>'[1]594'!G27</f>
        <v>průměrné náklady </v>
      </c>
      <c r="H82" s="278" t="str">
        <f>'[1]594'!H27</f>
        <v>tis.Kč/m</v>
      </c>
      <c r="I82" s="353">
        <v>950</v>
      </c>
      <c r="J82" s="354">
        <f t="shared" si="6"/>
        <v>8057</v>
      </c>
      <c r="K82" s="605" t="s">
        <v>17</v>
      </c>
      <c r="L82" s="606"/>
      <c r="M82" s="607"/>
      <c r="N82" s="608"/>
      <c r="O82" s="40"/>
    </row>
    <row r="83" spans="1:15" ht="13.5" customHeight="1" hidden="1">
      <c r="A83" s="593">
        <f>A81</f>
        <v>50</v>
      </c>
      <c r="B83" s="595">
        <f>B81</f>
        <v>2</v>
      </c>
      <c r="C83" s="595">
        <f>C81+1</f>
        <v>58</v>
      </c>
      <c r="D83" s="249">
        <f>'[1]594'!D28</f>
        <v>41</v>
      </c>
      <c r="E83" s="597" t="str">
        <f>'[1]594'!E28</f>
        <v>Výstavba dálničního přivaděče Bělotín R24,5/100</v>
      </c>
      <c r="F83" s="598"/>
      <c r="G83" s="349" t="str">
        <f>'[1]594'!G28</f>
        <v>délka</v>
      </c>
      <c r="H83" s="94" t="str">
        <f>'[1]594'!H28</f>
        <v>m</v>
      </c>
      <c r="I83" s="355"/>
      <c r="J83" s="351">
        <f t="shared" si="6"/>
        <v>8028</v>
      </c>
      <c r="K83" s="602"/>
      <c r="L83" s="603"/>
      <c r="M83" s="604"/>
      <c r="N83" s="608">
        <f>I83*I84</f>
        <v>0</v>
      </c>
      <c r="O83" s="40"/>
    </row>
    <row r="84" spans="1:15" ht="13.5" customHeight="1" hidden="1">
      <c r="A84" s="594"/>
      <c r="B84" s="596"/>
      <c r="C84" s="596"/>
      <c r="D84" s="275">
        <f>'[1]594'!D29</f>
        <v>42</v>
      </c>
      <c r="E84" s="599"/>
      <c r="F84" s="600"/>
      <c r="G84" s="352" t="str">
        <f>'[1]594'!G29</f>
        <v>průměrné náklady </v>
      </c>
      <c r="H84" s="278" t="str">
        <f>'[1]594'!H29</f>
        <v>tis.Kč/m</v>
      </c>
      <c r="I84" s="353"/>
      <c r="J84" s="354">
        <f t="shared" si="6"/>
        <v>8058</v>
      </c>
      <c r="K84" s="605"/>
      <c r="L84" s="606"/>
      <c r="M84" s="607"/>
      <c r="N84" s="608"/>
      <c r="O84" s="40"/>
    </row>
    <row r="85" spans="1:15" ht="13.5" customHeight="1" hidden="1">
      <c r="A85" s="593">
        <f>A83</f>
        <v>50</v>
      </c>
      <c r="B85" s="595">
        <f>B83</f>
        <v>2</v>
      </c>
      <c r="C85" s="595">
        <f>C83+1</f>
        <v>59</v>
      </c>
      <c r="D85" s="249">
        <f>'[1]594'!D30</f>
        <v>41</v>
      </c>
      <c r="E85" s="597" t="str">
        <f>'[1]594'!E30</f>
        <v>Výstavba dálničního přivaděče Bělotín R24,5/100</v>
      </c>
      <c r="F85" s="598"/>
      <c r="G85" s="349" t="str">
        <f>'[1]594'!G30</f>
        <v>délka</v>
      </c>
      <c r="H85" s="94" t="str">
        <f>'[1]594'!H30</f>
        <v>m</v>
      </c>
      <c r="I85" s="355"/>
      <c r="J85" s="351">
        <f t="shared" si="6"/>
        <v>8029</v>
      </c>
      <c r="K85" s="602"/>
      <c r="L85" s="603"/>
      <c r="M85" s="604"/>
      <c r="N85" s="608">
        <f>I85*I86</f>
        <v>0</v>
      </c>
      <c r="O85" s="40"/>
    </row>
    <row r="86" spans="1:15" ht="13.5" customHeight="1" hidden="1">
      <c r="A86" s="594"/>
      <c r="B86" s="596"/>
      <c r="C86" s="596"/>
      <c r="D86" s="275">
        <f>'[1]594'!D31</f>
        <v>42</v>
      </c>
      <c r="E86" s="599"/>
      <c r="F86" s="600"/>
      <c r="G86" s="352" t="str">
        <f>'[1]594'!G31</f>
        <v>průměrné náklady </v>
      </c>
      <c r="H86" s="278" t="str">
        <f>'[1]594'!H31</f>
        <v>tis.Kč/m</v>
      </c>
      <c r="I86" s="353"/>
      <c r="J86" s="354">
        <f t="shared" si="6"/>
        <v>8059</v>
      </c>
      <c r="K86" s="605"/>
      <c r="L86" s="606"/>
      <c r="M86" s="607"/>
      <c r="N86" s="608"/>
      <c r="O86" s="40"/>
    </row>
    <row r="87" spans="1:15" ht="13.5" customHeight="1" hidden="1">
      <c r="A87" s="593">
        <f>A85</f>
        <v>50</v>
      </c>
      <c r="B87" s="595">
        <f>B85</f>
        <v>2</v>
      </c>
      <c r="C87" s="595">
        <f>C85+1</f>
        <v>60</v>
      </c>
      <c r="D87" s="249">
        <f>'[1]594'!D32</f>
        <v>41</v>
      </c>
      <c r="E87" s="597" t="str">
        <f>'[1]594'!E32</f>
        <v>Výstavba silnice I/57, S11,5/80</v>
      </c>
      <c r="F87" s="598"/>
      <c r="G87" s="349" t="str">
        <f>'[1]594'!G32</f>
        <v>délka</v>
      </c>
      <c r="H87" s="94" t="str">
        <f>'[1]594'!H32</f>
        <v>m</v>
      </c>
      <c r="I87" s="355"/>
      <c r="J87" s="351">
        <f t="shared" si="6"/>
        <v>8030</v>
      </c>
      <c r="K87" s="602"/>
      <c r="L87" s="603"/>
      <c r="M87" s="604"/>
      <c r="N87" s="608">
        <f>I87*I88</f>
        <v>0</v>
      </c>
      <c r="O87" s="40"/>
    </row>
    <row r="88" spans="1:15" ht="13.5" customHeight="1" hidden="1">
      <c r="A88" s="594"/>
      <c r="B88" s="596"/>
      <c r="C88" s="596"/>
      <c r="D88" s="275">
        <f>'[1]594'!D33</f>
        <v>42</v>
      </c>
      <c r="E88" s="599"/>
      <c r="F88" s="600"/>
      <c r="G88" s="352" t="str">
        <f>'[1]594'!G33</f>
        <v>průměrné náklady </v>
      </c>
      <c r="H88" s="278" t="str">
        <f>'[1]594'!H33</f>
        <v>tis.Kč/m</v>
      </c>
      <c r="I88" s="353"/>
      <c r="J88" s="354">
        <f t="shared" si="6"/>
        <v>8060</v>
      </c>
      <c r="K88" s="605"/>
      <c r="L88" s="606"/>
      <c r="M88" s="607"/>
      <c r="N88" s="608"/>
      <c r="O88" s="40"/>
    </row>
    <row r="89" spans="1:15" ht="13.5" customHeight="1">
      <c r="A89" s="593">
        <f>A87</f>
        <v>50</v>
      </c>
      <c r="B89" s="595">
        <f>B87</f>
        <v>2</v>
      </c>
      <c r="C89" s="595">
        <f>C87+1</f>
        <v>61</v>
      </c>
      <c r="D89" s="249">
        <f>'[1]594'!D34</f>
        <v>41</v>
      </c>
      <c r="E89" s="597" t="str">
        <f>'[1]594'!E28</f>
        <v>Výstavba dálničního přivaděče Bělotín R24,5/100</v>
      </c>
      <c r="F89" s="598"/>
      <c r="G89" s="349" t="str">
        <f>'[1]594'!G34</f>
        <v>délka</v>
      </c>
      <c r="H89" s="94" t="str">
        <f>'[1]594'!H34</f>
        <v>m</v>
      </c>
      <c r="I89" s="355">
        <v>2354</v>
      </c>
      <c r="J89" s="351">
        <f t="shared" si="6"/>
        <v>8031</v>
      </c>
      <c r="K89" s="602" t="s">
        <v>47</v>
      </c>
      <c r="L89" s="603"/>
      <c r="M89" s="604"/>
      <c r="N89" s="608">
        <f>I89*I90</f>
        <v>682660</v>
      </c>
      <c r="O89" s="40"/>
    </row>
    <row r="90" spans="1:15" ht="13.5" customHeight="1">
      <c r="A90" s="594"/>
      <c r="B90" s="596"/>
      <c r="C90" s="596"/>
      <c r="D90" s="275">
        <f>'[1]594'!D35</f>
        <v>42</v>
      </c>
      <c r="E90" s="599"/>
      <c r="F90" s="600"/>
      <c r="G90" s="352" t="str">
        <f>'[1]594'!G35</f>
        <v>průměrné náklady </v>
      </c>
      <c r="H90" s="278" t="str">
        <f>'[1]594'!H35</f>
        <v>tis.Kč/m</v>
      </c>
      <c r="I90" s="353">
        <v>290</v>
      </c>
      <c r="J90" s="354">
        <f t="shared" si="6"/>
        <v>8061</v>
      </c>
      <c r="K90" s="605" t="s">
        <v>17</v>
      </c>
      <c r="L90" s="606"/>
      <c r="M90" s="607"/>
      <c r="N90" s="608"/>
      <c r="O90" s="40"/>
    </row>
    <row r="91" spans="1:15" ht="13.5" customHeight="1">
      <c r="A91" s="593">
        <f>A89</f>
        <v>50</v>
      </c>
      <c r="B91" s="595">
        <f>B89</f>
        <v>2</v>
      </c>
      <c r="C91" s="595">
        <f>C89+1</f>
        <v>62</v>
      </c>
      <c r="D91" s="249">
        <f>'[1]594'!D36</f>
        <v>41</v>
      </c>
      <c r="E91" s="597" t="str">
        <f>'[1]594'!E32</f>
        <v>Výstavba silnice I/57, S11,5/80</v>
      </c>
      <c r="F91" s="598"/>
      <c r="G91" s="349" t="str">
        <f>'[1]594'!G36</f>
        <v>délka</v>
      </c>
      <c r="H91" s="94" t="str">
        <f>'[1]594'!H36</f>
        <v>m</v>
      </c>
      <c r="I91" s="355">
        <v>7840</v>
      </c>
      <c r="J91" s="351">
        <f t="shared" si="6"/>
        <v>8032</v>
      </c>
      <c r="K91" s="602" t="s">
        <v>47</v>
      </c>
      <c r="L91" s="603"/>
      <c r="M91" s="604"/>
      <c r="N91" s="608">
        <f>I91*I92</f>
        <v>1411200</v>
      </c>
      <c r="O91" s="40"/>
    </row>
    <row r="92" spans="1:15" ht="13.5" customHeight="1">
      <c r="A92" s="594"/>
      <c r="B92" s="596"/>
      <c r="C92" s="596"/>
      <c r="D92" s="275">
        <f>'[1]594'!D37</f>
        <v>42</v>
      </c>
      <c r="E92" s="599"/>
      <c r="F92" s="600"/>
      <c r="G92" s="352" t="str">
        <f>'[1]594'!G37</f>
        <v>průměrné náklady </v>
      </c>
      <c r="H92" s="278" t="str">
        <f>'[1]594'!H37</f>
        <v>tis.Kč/m</v>
      </c>
      <c r="I92" s="353">
        <v>180</v>
      </c>
      <c r="J92" s="354">
        <f t="shared" si="6"/>
        <v>8062</v>
      </c>
      <c r="K92" s="605" t="s">
        <v>17</v>
      </c>
      <c r="L92" s="606"/>
      <c r="M92" s="607"/>
      <c r="N92" s="608"/>
      <c r="O92" s="40"/>
    </row>
    <row r="93" spans="1:15" ht="13.5" customHeight="1" hidden="1">
      <c r="A93" s="593">
        <f>A91</f>
        <v>50</v>
      </c>
      <c r="B93" s="595">
        <f>B91</f>
        <v>2</v>
      </c>
      <c r="C93" s="595">
        <f>C91+1</f>
        <v>63</v>
      </c>
      <c r="D93" s="249">
        <f>'[1]594'!D38</f>
        <v>41</v>
      </c>
      <c r="E93" s="597" t="str">
        <f>'[1]594'!E38</f>
        <v>Výstavba silnice I/56, S24,5/80</v>
      </c>
      <c r="F93" s="598"/>
      <c r="G93" s="349" t="str">
        <f>'[1]594'!G38</f>
        <v>délka</v>
      </c>
      <c r="H93" s="94" t="str">
        <f>'[1]594'!H38</f>
        <v>m</v>
      </c>
      <c r="I93" s="355"/>
      <c r="J93" s="351">
        <f t="shared" si="6"/>
        <v>8033</v>
      </c>
      <c r="K93" s="602"/>
      <c r="L93" s="603"/>
      <c r="M93" s="604"/>
      <c r="N93" s="608">
        <f>I93*I94</f>
        <v>0</v>
      </c>
      <c r="O93" s="40"/>
    </row>
    <row r="94" spans="1:15" ht="13.5" customHeight="1" hidden="1">
      <c r="A94" s="594"/>
      <c r="B94" s="596"/>
      <c r="C94" s="596"/>
      <c r="D94" s="275">
        <f>'[1]594'!D39</f>
        <v>42</v>
      </c>
      <c r="E94" s="599"/>
      <c r="F94" s="600"/>
      <c r="G94" s="352" t="str">
        <f>'[1]594'!G39</f>
        <v>průměrné náklady </v>
      </c>
      <c r="H94" s="278" t="str">
        <f>'[1]594'!H39</f>
        <v>tis.Kč/m</v>
      </c>
      <c r="I94" s="353"/>
      <c r="J94" s="354">
        <f t="shared" si="6"/>
        <v>8063</v>
      </c>
      <c r="K94" s="605"/>
      <c r="L94" s="606"/>
      <c r="M94" s="607"/>
      <c r="N94" s="608"/>
      <c r="O94" s="40"/>
    </row>
    <row r="95" spans="1:15" ht="13.5" customHeight="1" hidden="1">
      <c r="A95" s="593">
        <f>A93</f>
        <v>50</v>
      </c>
      <c r="B95" s="595">
        <f>B93</f>
        <v>2</v>
      </c>
      <c r="C95" s="595">
        <f>C93+1</f>
        <v>64</v>
      </c>
      <c r="D95" s="249">
        <f>'[1]594'!D40</f>
        <v>41</v>
      </c>
      <c r="E95" s="597" t="str">
        <f>'[1]594'!E40</f>
        <v>Výstavba silnice I/67, S11,5/80</v>
      </c>
      <c r="F95" s="598"/>
      <c r="G95" s="349" t="str">
        <f>'[1]594'!G40</f>
        <v>délka</v>
      </c>
      <c r="H95" s="94" t="str">
        <f>'[1]594'!H40</f>
        <v>m</v>
      </c>
      <c r="I95" s="355"/>
      <c r="J95" s="351">
        <f t="shared" si="6"/>
        <v>8034</v>
      </c>
      <c r="K95" s="602"/>
      <c r="L95" s="603"/>
      <c r="M95" s="604"/>
      <c r="N95" s="608">
        <f>I95*I96</f>
        <v>0</v>
      </c>
      <c r="O95" s="40"/>
    </row>
    <row r="96" spans="1:15" ht="13.5" customHeight="1" hidden="1">
      <c r="A96" s="594"/>
      <c r="B96" s="596"/>
      <c r="C96" s="596"/>
      <c r="D96" s="275">
        <f>'[1]594'!D41</f>
        <v>42</v>
      </c>
      <c r="E96" s="599"/>
      <c r="F96" s="600"/>
      <c r="G96" s="352" t="str">
        <f>'[1]594'!G41</f>
        <v>průměrné náklady </v>
      </c>
      <c r="H96" s="278" t="str">
        <f>'[1]594'!H41</f>
        <v>tis.Kč/m</v>
      </c>
      <c r="I96" s="353"/>
      <c r="J96" s="354">
        <f t="shared" si="6"/>
        <v>8064</v>
      </c>
      <c r="K96" s="605"/>
      <c r="L96" s="606"/>
      <c r="M96" s="607"/>
      <c r="N96" s="608"/>
      <c r="O96" s="40"/>
    </row>
    <row r="97" spans="1:15" ht="13.5" customHeight="1" hidden="1">
      <c r="A97" s="593">
        <f>A95</f>
        <v>50</v>
      </c>
      <c r="B97" s="595">
        <f>B95</f>
        <v>2</v>
      </c>
      <c r="C97" s="595">
        <f>C95+1</f>
        <v>65</v>
      </c>
      <c r="D97" s="249">
        <f>'[1]594'!D42</f>
        <v>41</v>
      </c>
      <c r="E97" s="597" t="str">
        <f>'[1]594'!E42</f>
        <v>Výstavba ochranných opatření</v>
      </c>
      <c r="F97" s="598"/>
      <c r="G97" s="349" t="str">
        <f>'[1]594'!G42</f>
        <v>délka</v>
      </c>
      <c r="H97" s="94" t="str">
        <f>'[1]594'!H42</f>
        <v>m</v>
      </c>
      <c r="I97" s="355"/>
      <c r="J97" s="351">
        <f t="shared" si="6"/>
        <v>8035</v>
      </c>
      <c r="K97" s="602"/>
      <c r="L97" s="603"/>
      <c r="M97" s="604"/>
      <c r="N97" s="608">
        <f>I97*I98</f>
        <v>0</v>
      </c>
      <c r="O97" s="40"/>
    </row>
    <row r="98" spans="1:15" ht="13.5" customHeight="1" hidden="1">
      <c r="A98" s="594"/>
      <c r="B98" s="596"/>
      <c r="C98" s="596"/>
      <c r="D98" s="275">
        <f>'[1]594'!D43</f>
        <v>42</v>
      </c>
      <c r="E98" s="599"/>
      <c r="F98" s="600"/>
      <c r="G98" s="352" t="str">
        <f>'[1]594'!G43</f>
        <v>průměrné náklady </v>
      </c>
      <c r="H98" s="278" t="str">
        <f>'[1]594'!H43</f>
        <v>tis.Kč/m</v>
      </c>
      <c r="I98" s="353"/>
      <c r="J98" s="354">
        <f t="shared" si="6"/>
        <v>8065</v>
      </c>
      <c r="K98" s="605"/>
      <c r="L98" s="606"/>
      <c r="M98" s="607"/>
      <c r="N98" s="608"/>
      <c r="O98" s="40"/>
    </row>
    <row r="99" spans="1:15" ht="13.5" customHeight="1">
      <c r="A99" s="593">
        <f>A97</f>
        <v>50</v>
      </c>
      <c r="B99" s="595">
        <f>B97</f>
        <v>2</v>
      </c>
      <c r="C99" s="595">
        <f>C97+1</f>
        <v>66</v>
      </c>
      <c r="D99" s="249">
        <f>'[1]594'!D44</f>
        <v>41</v>
      </c>
      <c r="E99" s="597" t="str">
        <f>'[1]594'!E44</f>
        <v>Výstavba SSÚD Mankovice  - zpevněné plochy</v>
      </c>
      <c r="F99" s="598"/>
      <c r="G99" s="349" t="str">
        <f>'[1]594'!G44</f>
        <v>plocha</v>
      </c>
      <c r="H99" s="94" t="str">
        <f>'[1]594'!H44</f>
        <v>m2</v>
      </c>
      <c r="I99" s="355">
        <v>14590</v>
      </c>
      <c r="J99" s="351">
        <f t="shared" si="6"/>
        <v>8036</v>
      </c>
      <c r="K99" s="602" t="s">
        <v>47</v>
      </c>
      <c r="L99" s="603"/>
      <c r="M99" s="604"/>
      <c r="N99" s="608">
        <f>I99*I100</f>
        <v>29180</v>
      </c>
      <c r="O99" s="40"/>
    </row>
    <row r="100" spans="1:15" ht="13.5" customHeight="1">
      <c r="A100" s="594"/>
      <c r="B100" s="596"/>
      <c r="C100" s="596"/>
      <c r="D100" s="275">
        <f>'[1]594'!D45</f>
        <v>42</v>
      </c>
      <c r="E100" s="599"/>
      <c r="F100" s="600"/>
      <c r="G100" s="352" t="str">
        <f>'[1]594'!G45</f>
        <v>průměrné náklady </v>
      </c>
      <c r="H100" s="278" t="str">
        <f>'[1]594'!H45</f>
        <v>tis.Kč/m2</v>
      </c>
      <c r="I100" s="353">
        <v>2</v>
      </c>
      <c r="J100" s="354">
        <f t="shared" si="6"/>
        <v>8066</v>
      </c>
      <c r="K100" s="605" t="s">
        <v>17</v>
      </c>
      <c r="L100" s="606"/>
      <c r="M100" s="607"/>
      <c r="N100" s="608"/>
      <c r="O100" s="40"/>
    </row>
    <row r="101" spans="1:15" ht="13.5" customHeight="1">
      <c r="A101" s="593">
        <f>A99</f>
        <v>50</v>
      </c>
      <c r="B101" s="595">
        <f>B99</f>
        <v>2</v>
      </c>
      <c r="C101" s="595">
        <f>C99+1</f>
        <v>67</v>
      </c>
      <c r="D101" s="249">
        <f>'[1]594'!D46</f>
        <v>41</v>
      </c>
      <c r="E101" s="597" t="str">
        <f>'[1]594'!E46</f>
        <v>Výstavba SSÚD Mankovice  - užitné plochy kanceláří</v>
      </c>
      <c r="F101" s="598"/>
      <c r="G101" s="349" t="str">
        <f>'[1]594'!G46</f>
        <v>plocha</v>
      </c>
      <c r="H101" s="94" t="str">
        <f>'[1]594'!H46</f>
        <v>m2</v>
      </c>
      <c r="I101" s="355">
        <v>632</v>
      </c>
      <c r="J101" s="351">
        <f t="shared" si="6"/>
        <v>8037</v>
      </c>
      <c r="K101" s="602" t="s">
        <v>47</v>
      </c>
      <c r="L101" s="603"/>
      <c r="M101" s="604"/>
      <c r="N101" s="608">
        <f>I101*I102</f>
        <v>43608</v>
      </c>
      <c r="O101" s="40"/>
    </row>
    <row r="102" spans="1:15" ht="13.5" customHeight="1">
      <c r="A102" s="594"/>
      <c r="B102" s="596"/>
      <c r="C102" s="596"/>
      <c r="D102" s="275">
        <f>'[1]594'!D47</f>
        <v>42</v>
      </c>
      <c r="E102" s="599"/>
      <c r="F102" s="600"/>
      <c r="G102" s="352" t="str">
        <f>'[1]594'!G47</f>
        <v>průměrné náklady </v>
      </c>
      <c r="H102" s="278" t="str">
        <f>'[1]594'!H47</f>
        <v>tis.Kč/m2</v>
      </c>
      <c r="I102" s="353">
        <v>69</v>
      </c>
      <c r="J102" s="354">
        <f t="shared" si="6"/>
        <v>8067</v>
      </c>
      <c r="K102" s="605" t="s">
        <v>17</v>
      </c>
      <c r="L102" s="606"/>
      <c r="M102" s="607"/>
      <c r="N102" s="608"/>
      <c r="O102" s="40"/>
    </row>
    <row r="103" spans="1:15" ht="13.5" customHeight="1">
      <c r="A103" s="593">
        <f>A101</f>
        <v>50</v>
      </c>
      <c r="B103" s="595">
        <f>B101</f>
        <v>2</v>
      </c>
      <c r="C103" s="595">
        <f>C101+1</f>
        <v>68</v>
      </c>
      <c r="D103" s="249">
        <f>'[1]594'!D48</f>
        <v>41</v>
      </c>
      <c r="E103" s="597" t="str">
        <f>'[1]594'!E48</f>
        <v>Výstavba SSÚD Mankovice  - užitné plochy garáží a skladů</v>
      </c>
      <c r="F103" s="598"/>
      <c r="G103" s="349" t="str">
        <f>'[1]594'!G48</f>
        <v>plocha</v>
      </c>
      <c r="H103" s="94" t="str">
        <f>'[1]594'!H48</f>
        <v>m2</v>
      </c>
      <c r="I103" s="355">
        <v>5636</v>
      </c>
      <c r="J103" s="351">
        <f t="shared" si="6"/>
        <v>8038</v>
      </c>
      <c r="K103" s="602" t="s">
        <v>47</v>
      </c>
      <c r="L103" s="603"/>
      <c r="M103" s="604"/>
      <c r="N103" s="608">
        <f>I103*I104</f>
        <v>225440</v>
      </c>
      <c r="O103" s="40"/>
    </row>
    <row r="104" spans="1:15" ht="13.5" customHeight="1">
      <c r="A104" s="594"/>
      <c r="B104" s="596"/>
      <c r="C104" s="596"/>
      <c r="D104" s="275">
        <f>'[1]594'!D49</f>
        <v>42</v>
      </c>
      <c r="E104" s="599"/>
      <c r="F104" s="600"/>
      <c r="G104" s="352" t="str">
        <f>'[1]594'!G49</f>
        <v>průměrné náklady </v>
      </c>
      <c r="H104" s="278" t="str">
        <f>'[1]594'!H49</f>
        <v>tis.Kč/m2</v>
      </c>
      <c r="I104" s="353">
        <v>40</v>
      </c>
      <c r="J104" s="354">
        <f t="shared" si="6"/>
        <v>8068</v>
      </c>
      <c r="K104" s="605" t="s">
        <v>17</v>
      </c>
      <c r="L104" s="606"/>
      <c r="M104" s="607"/>
      <c r="N104" s="608"/>
      <c r="O104" s="40"/>
    </row>
    <row r="105" spans="1:15" ht="13.5" customHeight="1" hidden="1">
      <c r="A105" s="593">
        <f>A103</f>
        <v>50</v>
      </c>
      <c r="B105" s="595">
        <f>B103</f>
        <v>2</v>
      </c>
      <c r="C105" s="595">
        <f>C103+1</f>
        <v>69</v>
      </c>
      <c r="D105" s="249">
        <f>'[1]594'!D50</f>
        <v>41</v>
      </c>
      <c r="E105" s="597"/>
      <c r="F105" s="598"/>
      <c r="G105" s="349" t="str">
        <f>'[1]594'!G50</f>
        <v>plocha</v>
      </c>
      <c r="H105" s="94" t="str">
        <f>'[1]594'!H50</f>
        <v>m2</v>
      </c>
      <c r="I105" s="355"/>
      <c r="J105" s="351">
        <f t="shared" si="6"/>
        <v>8039</v>
      </c>
      <c r="K105" s="602"/>
      <c r="L105" s="603"/>
      <c r="M105" s="604"/>
      <c r="N105" s="608">
        <f>I105*I106</f>
        <v>0</v>
      </c>
      <c r="O105" s="40"/>
    </row>
    <row r="106" spans="1:15" ht="13.5" customHeight="1" hidden="1">
      <c r="A106" s="594"/>
      <c r="B106" s="596"/>
      <c r="C106" s="596"/>
      <c r="D106" s="275">
        <f>'[1]594'!D51</f>
        <v>42</v>
      </c>
      <c r="E106" s="599"/>
      <c r="F106" s="600"/>
      <c r="G106" s="352" t="str">
        <f>'[1]594'!G51</f>
        <v>průměrné náklady </v>
      </c>
      <c r="H106" s="278" t="str">
        <f>'[1]594'!H51</f>
        <v>tis.Kč/m2</v>
      </c>
      <c r="I106" s="353"/>
      <c r="J106" s="354">
        <f t="shared" si="6"/>
        <v>8069</v>
      </c>
      <c r="K106" s="605"/>
      <c r="L106" s="606"/>
      <c r="M106" s="607"/>
      <c r="N106" s="608"/>
      <c r="O106" s="40"/>
    </row>
    <row r="107" spans="1:15" ht="13.5" customHeight="1" hidden="1">
      <c r="A107" s="593">
        <f>A105</f>
        <v>50</v>
      </c>
      <c r="B107" s="595">
        <f>B105</f>
        <v>2</v>
      </c>
      <c r="C107" s="595">
        <f>C105+1</f>
        <v>70</v>
      </c>
      <c r="D107" s="249">
        <f>'[1]594'!D52</f>
        <v>41</v>
      </c>
      <c r="E107" s="597"/>
      <c r="F107" s="598"/>
      <c r="G107" s="349" t="str">
        <f>'[1]594'!G52</f>
        <v>plocha</v>
      </c>
      <c r="H107" s="94" t="str">
        <f>'[1]594'!H52</f>
        <v>m2</v>
      </c>
      <c r="I107" s="355"/>
      <c r="J107" s="351">
        <f t="shared" si="6"/>
        <v>8040</v>
      </c>
      <c r="K107" s="602"/>
      <c r="L107" s="603"/>
      <c r="M107" s="604"/>
      <c r="N107" s="608">
        <f>I107*I108</f>
        <v>0</v>
      </c>
      <c r="O107" s="40"/>
    </row>
    <row r="108" spans="1:15" ht="13.5" customHeight="1" hidden="1">
      <c r="A108" s="594"/>
      <c r="B108" s="596"/>
      <c r="C108" s="596"/>
      <c r="D108" s="275">
        <f>'[1]594'!D53</f>
        <v>42</v>
      </c>
      <c r="E108" s="599"/>
      <c r="F108" s="600"/>
      <c r="G108" s="352" t="str">
        <f>'[1]594'!G53</f>
        <v>průměrné náklady </v>
      </c>
      <c r="H108" s="278" t="str">
        <f>'[1]594'!H53</f>
        <v>tis.Kč/m2</v>
      </c>
      <c r="I108" s="353"/>
      <c r="J108" s="354">
        <f t="shared" si="6"/>
        <v>8070</v>
      </c>
      <c r="K108" s="605"/>
      <c r="L108" s="606"/>
      <c r="M108" s="607"/>
      <c r="N108" s="608"/>
      <c r="O108" s="40"/>
    </row>
    <row r="109" spans="1:15" ht="13.5" customHeight="1" hidden="1">
      <c r="A109" s="593">
        <f>A107</f>
        <v>50</v>
      </c>
      <c r="B109" s="595">
        <f>B107</f>
        <v>2</v>
      </c>
      <c r="C109" s="595">
        <f>C107+1</f>
        <v>71</v>
      </c>
      <c r="D109" s="249">
        <f>'[1]594'!D54</f>
        <v>41</v>
      </c>
      <c r="E109" s="597"/>
      <c r="F109" s="598"/>
      <c r="G109" s="349" t="str">
        <f>'[1]594'!G54</f>
        <v>plocha</v>
      </c>
      <c r="H109" s="94" t="str">
        <f>'[1]594'!H54</f>
        <v>m2</v>
      </c>
      <c r="I109" s="355"/>
      <c r="J109" s="351">
        <f t="shared" si="6"/>
        <v>8041</v>
      </c>
      <c r="K109" s="602"/>
      <c r="L109" s="603"/>
      <c r="M109" s="604"/>
      <c r="N109" s="608">
        <f>I109*I110</f>
        <v>0</v>
      </c>
      <c r="O109" s="40"/>
    </row>
    <row r="110" spans="1:15" ht="13.5" customHeight="1" hidden="1">
      <c r="A110" s="594"/>
      <c r="B110" s="596"/>
      <c r="C110" s="596"/>
      <c r="D110" s="275">
        <f>'[1]594'!D55</f>
        <v>42</v>
      </c>
      <c r="E110" s="599"/>
      <c r="F110" s="600"/>
      <c r="G110" s="352" t="str">
        <f>'[1]594'!G55</f>
        <v>průměrné náklady </v>
      </c>
      <c r="H110" s="278" t="str">
        <f>'[1]594'!H55</f>
        <v>tis.Kč/m2</v>
      </c>
      <c r="I110" s="353"/>
      <c r="J110" s="354">
        <f t="shared" si="6"/>
        <v>8071</v>
      </c>
      <c r="K110" s="605"/>
      <c r="L110" s="606"/>
      <c r="M110" s="607"/>
      <c r="N110" s="608"/>
      <c r="O110" s="40"/>
    </row>
    <row r="111" spans="1:15" ht="13.5" customHeight="1">
      <c r="A111" s="593">
        <f>A109</f>
        <v>50</v>
      </c>
      <c r="B111" s="595">
        <f>B109</f>
        <v>2</v>
      </c>
      <c r="C111" s="595">
        <f>C109+1</f>
        <v>72</v>
      </c>
      <c r="D111" s="249">
        <f>'[1]594'!D56</f>
        <v>41</v>
      </c>
      <c r="E111" s="597" t="str">
        <f>'[1]594'!E56</f>
        <v>Odpočívka na dálnici</v>
      </c>
      <c r="F111" s="598"/>
      <c r="G111" s="349" t="str">
        <f>'[1]594'!G56</f>
        <v>plocha</v>
      </c>
      <c r="H111" s="94" t="str">
        <f>'[1]594'!H56</f>
        <v>m2</v>
      </c>
      <c r="I111" s="355">
        <v>54000</v>
      </c>
      <c r="J111" s="351">
        <f t="shared" si="6"/>
        <v>8042</v>
      </c>
      <c r="K111" s="602" t="s">
        <v>47</v>
      </c>
      <c r="L111" s="603"/>
      <c r="M111" s="604"/>
      <c r="N111" s="608">
        <f>I111*I112</f>
        <v>108000</v>
      </c>
      <c r="O111" s="40"/>
    </row>
    <row r="112" spans="1:15" ht="13.5" customHeight="1">
      <c r="A112" s="594"/>
      <c r="B112" s="596"/>
      <c r="C112" s="596"/>
      <c r="D112" s="275">
        <f>'[1]594'!D57</f>
        <v>42</v>
      </c>
      <c r="E112" s="599"/>
      <c r="F112" s="600"/>
      <c r="G112" s="352" t="str">
        <f>'[1]594'!G57</f>
        <v>průměrné náklady </v>
      </c>
      <c r="H112" s="278" t="str">
        <f>'[1]594'!H57</f>
        <v>tis.Kč/m2</v>
      </c>
      <c r="I112" s="353">
        <v>2</v>
      </c>
      <c r="J112" s="354">
        <f t="shared" si="6"/>
        <v>8072</v>
      </c>
      <c r="K112" s="605" t="s">
        <v>17</v>
      </c>
      <c r="L112" s="606"/>
      <c r="M112" s="607"/>
      <c r="N112" s="608"/>
      <c r="O112" s="40"/>
    </row>
    <row r="113" spans="1:15" ht="13.5" customHeight="1" hidden="1">
      <c r="A113" s="593">
        <f>A111</f>
        <v>50</v>
      </c>
      <c r="B113" s="595">
        <f>B111</f>
        <v>2</v>
      </c>
      <c r="C113" s="595">
        <f>C111+1</f>
        <v>73</v>
      </c>
      <c r="D113" s="249">
        <f>'[1]594'!D58</f>
        <v>41</v>
      </c>
      <c r="E113" s="597">
        <f>'[1]594'!E58</f>
        <v>0</v>
      </c>
      <c r="F113" s="598"/>
      <c r="G113" s="349" t="str">
        <f>'[1]594'!G58</f>
        <v>plocha</v>
      </c>
      <c r="H113" s="94" t="str">
        <f>'[1]594'!H58</f>
        <v>m2</v>
      </c>
      <c r="I113" s="355"/>
      <c r="J113" s="351">
        <f t="shared" si="6"/>
        <v>8043</v>
      </c>
      <c r="K113" s="602"/>
      <c r="L113" s="603"/>
      <c r="M113" s="604"/>
      <c r="N113" s="608">
        <f>I113*I114</f>
        <v>0</v>
      </c>
      <c r="O113" s="40"/>
    </row>
    <row r="114" spans="1:15" ht="13.5" customHeight="1" hidden="1">
      <c r="A114" s="594"/>
      <c r="B114" s="596"/>
      <c r="C114" s="596"/>
      <c r="D114" s="275">
        <f>'[1]594'!D59</f>
        <v>42</v>
      </c>
      <c r="E114" s="599"/>
      <c r="F114" s="600"/>
      <c r="G114" s="352" t="str">
        <f>'[1]594'!G59</f>
        <v>průměrné náklady </v>
      </c>
      <c r="H114" s="278" t="str">
        <f>'[1]594'!H59</f>
        <v>tis.Kč/m2</v>
      </c>
      <c r="I114" s="353"/>
      <c r="J114" s="354">
        <f t="shared" si="6"/>
        <v>8073</v>
      </c>
      <c r="K114" s="605"/>
      <c r="L114" s="606"/>
      <c r="M114" s="607"/>
      <c r="N114" s="608"/>
      <c r="O114" s="40"/>
    </row>
    <row r="115" spans="1:15" ht="13.5" customHeight="1" hidden="1">
      <c r="A115" s="593">
        <f>A113</f>
        <v>50</v>
      </c>
      <c r="B115" s="595">
        <f>B113</f>
        <v>2</v>
      </c>
      <c r="C115" s="595">
        <f>C113+1</f>
        <v>74</v>
      </c>
      <c r="D115" s="249">
        <f>'[1]594'!D60</f>
        <v>41</v>
      </c>
      <c r="E115" s="597">
        <f>'[1]594'!E60</f>
        <v>0</v>
      </c>
      <c r="F115" s="598"/>
      <c r="G115" s="349" t="str">
        <f>'[1]594'!G60</f>
        <v>plocha</v>
      </c>
      <c r="H115" s="94" t="str">
        <f>'[1]594'!H60</f>
        <v>m2</v>
      </c>
      <c r="I115" s="355"/>
      <c r="J115" s="351">
        <f t="shared" si="6"/>
        <v>8044</v>
      </c>
      <c r="K115" s="602"/>
      <c r="L115" s="603"/>
      <c r="M115" s="604"/>
      <c r="N115" s="608">
        <f>I115*I116</f>
        <v>0</v>
      </c>
      <c r="O115" s="40"/>
    </row>
    <row r="116" spans="1:15" ht="13.5" customHeight="1" hidden="1">
      <c r="A116" s="594"/>
      <c r="B116" s="596"/>
      <c r="C116" s="596"/>
      <c r="D116" s="275">
        <f>'[1]594'!D61</f>
        <v>42</v>
      </c>
      <c r="E116" s="599"/>
      <c r="F116" s="600"/>
      <c r="G116" s="352" t="str">
        <f>'[1]594'!G61</f>
        <v>průměrné náklady </v>
      </c>
      <c r="H116" s="278" t="str">
        <f>'[1]594'!H61</f>
        <v>tis.Kč/m2</v>
      </c>
      <c r="I116" s="353"/>
      <c r="J116" s="354">
        <f t="shared" si="6"/>
        <v>8074</v>
      </c>
      <c r="K116" s="605"/>
      <c r="L116" s="606"/>
      <c r="M116" s="607"/>
      <c r="N116" s="608"/>
      <c r="O116" s="40"/>
    </row>
    <row r="117" spans="1:15" ht="13.5" customHeight="1" hidden="1">
      <c r="A117" s="593">
        <f>A115</f>
        <v>50</v>
      </c>
      <c r="B117" s="595">
        <f>B115</f>
        <v>2</v>
      </c>
      <c r="C117" s="595">
        <f>C115+1</f>
        <v>75</v>
      </c>
      <c r="D117" s="249">
        <f>'[1]594'!D62</f>
        <v>41</v>
      </c>
      <c r="E117" s="597">
        <f>'[1]594'!E62</f>
        <v>0</v>
      </c>
      <c r="F117" s="598"/>
      <c r="G117" s="349" t="str">
        <f>'[1]594'!G62</f>
        <v>plocha</v>
      </c>
      <c r="H117" s="94" t="str">
        <f>'[1]594'!H62</f>
        <v>m2</v>
      </c>
      <c r="I117" s="355"/>
      <c r="J117" s="351">
        <f t="shared" si="6"/>
        <v>8045</v>
      </c>
      <c r="K117" s="602"/>
      <c r="L117" s="603"/>
      <c r="M117" s="604"/>
      <c r="N117" s="608">
        <f>I117*I118</f>
        <v>0</v>
      </c>
      <c r="O117" s="40"/>
    </row>
    <row r="118" spans="1:15" ht="13.5" customHeight="1" hidden="1">
      <c r="A118" s="594"/>
      <c r="B118" s="596"/>
      <c r="C118" s="596"/>
      <c r="D118" s="275">
        <f>'[1]594'!D63</f>
        <v>42</v>
      </c>
      <c r="E118" s="599"/>
      <c r="F118" s="600"/>
      <c r="G118" s="352" t="str">
        <f>'[1]594'!G63</f>
        <v>průměrné náklady </v>
      </c>
      <c r="H118" s="278" t="str">
        <f>'[1]594'!H63</f>
        <v>tis.Kč/m2</v>
      </c>
      <c r="I118" s="353"/>
      <c r="J118" s="354">
        <f t="shared" si="6"/>
        <v>8075</v>
      </c>
      <c r="K118" s="605"/>
      <c r="L118" s="606"/>
      <c r="M118" s="607"/>
      <c r="N118" s="608"/>
      <c r="O118" s="40"/>
    </row>
    <row r="119" spans="1:15" ht="13.5" customHeight="1">
      <c r="A119" s="593">
        <f>A117</f>
        <v>50</v>
      </c>
      <c r="B119" s="595">
        <f>B117</f>
        <v>2</v>
      </c>
      <c r="C119" s="595">
        <f>C117+1</f>
        <v>76</v>
      </c>
      <c r="D119" s="249">
        <f>'[1]594'!D64</f>
        <v>41</v>
      </c>
      <c r="E119" s="597" t="str">
        <f>'[1]594'!E64</f>
        <v>Výkupy pozemků</v>
      </c>
      <c r="F119" s="598"/>
      <c r="G119" s="349" t="str">
        <f>'[1]594'!G64</f>
        <v>plocha</v>
      </c>
      <c r="H119" s="94" t="str">
        <f>'[1]594'!H64</f>
        <v>m2</v>
      </c>
      <c r="I119" s="355">
        <v>4126813</v>
      </c>
      <c r="J119" s="351">
        <f t="shared" si="6"/>
        <v>8046</v>
      </c>
      <c r="K119" s="602" t="s">
        <v>47</v>
      </c>
      <c r="L119" s="603"/>
      <c r="M119" s="604"/>
      <c r="N119" s="608">
        <f>I119*I120</f>
        <v>251735.593</v>
      </c>
      <c r="O119" s="40"/>
    </row>
    <row r="120" spans="1:15" ht="13.5" customHeight="1">
      <c r="A120" s="594"/>
      <c r="B120" s="596"/>
      <c r="C120" s="596"/>
      <c r="D120" s="275">
        <f>'[1]594'!D65</f>
        <v>42</v>
      </c>
      <c r="E120" s="599"/>
      <c r="F120" s="600"/>
      <c r="G120" s="352" t="str">
        <f>'[1]594'!G65</f>
        <v>průměrné náklady </v>
      </c>
      <c r="H120" s="278" t="str">
        <f>'[1]594'!H65</f>
        <v>tis.Kč/m2</v>
      </c>
      <c r="I120" s="356">
        <v>0.061</v>
      </c>
      <c r="J120" s="354">
        <f t="shared" si="6"/>
        <v>8076</v>
      </c>
      <c r="K120" s="605" t="s">
        <v>17</v>
      </c>
      <c r="L120" s="606"/>
      <c r="M120" s="607"/>
      <c r="N120" s="608"/>
      <c r="O120" s="40"/>
    </row>
    <row r="121" spans="1:15" ht="13.5" customHeight="1">
      <c r="A121" s="593">
        <f>A119</f>
        <v>50</v>
      </c>
      <c r="B121" s="595">
        <f>B119</f>
        <v>2</v>
      </c>
      <c r="C121" s="595">
        <f>C119+1</f>
        <v>77</v>
      </c>
      <c r="D121" s="249">
        <f>'[1]594'!D66</f>
        <v>41</v>
      </c>
      <c r="E121" s="597" t="str">
        <f>'[1]594'!E66</f>
        <v>Rekultivované plochy</v>
      </c>
      <c r="F121" s="598"/>
      <c r="G121" s="349" t="str">
        <f>'[1]594'!G66</f>
        <v>plocha</v>
      </c>
      <c r="H121" s="94" t="str">
        <f>'[1]594'!H66</f>
        <v>m2</v>
      </c>
      <c r="I121" s="355">
        <v>138813</v>
      </c>
      <c r="J121" s="351">
        <f t="shared" si="6"/>
        <v>8047</v>
      </c>
      <c r="K121" s="602" t="s">
        <v>47</v>
      </c>
      <c r="L121" s="603"/>
      <c r="M121" s="604"/>
      <c r="N121" s="609">
        <f>I121*I122</f>
        <v>49417.428</v>
      </c>
      <c r="O121" s="40"/>
    </row>
    <row r="122" spans="1:15" ht="13.5" customHeight="1">
      <c r="A122" s="594"/>
      <c r="B122" s="596"/>
      <c r="C122" s="596"/>
      <c r="D122" s="275">
        <f>'[1]594'!D67</f>
        <v>42</v>
      </c>
      <c r="E122" s="599"/>
      <c r="F122" s="600"/>
      <c r="G122" s="352" t="str">
        <f>'[1]594'!G67</f>
        <v>průměrné náklady </v>
      </c>
      <c r="H122" s="278" t="str">
        <f>'[1]594'!H67</f>
        <v>tis.Kč/m2</v>
      </c>
      <c r="I122" s="356">
        <v>0.356</v>
      </c>
      <c r="J122" s="354">
        <f t="shared" si="6"/>
        <v>8077</v>
      </c>
      <c r="K122" s="605" t="s">
        <v>17</v>
      </c>
      <c r="L122" s="606"/>
      <c r="M122" s="607"/>
      <c r="N122" s="610"/>
      <c r="O122" s="40"/>
    </row>
    <row r="123" spans="1:15" ht="13.5" customHeight="1" hidden="1">
      <c r="A123" s="593">
        <f>A121</f>
        <v>50</v>
      </c>
      <c r="B123" s="595">
        <f>B121</f>
        <v>2</v>
      </c>
      <c r="C123" s="595">
        <f>C121+1</f>
        <v>78</v>
      </c>
      <c r="D123" s="249">
        <f>'[1]594'!D68</f>
        <v>41</v>
      </c>
      <c r="E123" s="597">
        <f>'[1]594'!E68</f>
        <v>0</v>
      </c>
      <c r="F123" s="598"/>
      <c r="G123" s="349" t="str">
        <f>'[1]594'!G68</f>
        <v>plocha</v>
      </c>
      <c r="H123" s="94" t="str">
        <f>'[1]594'!H68</f>
        <v>m2</v>
      </c>
      <c r="I123" s="357"/>
      <c r="J123" s="351">
        <f t="shared" si="6"/>
        <v>8048</v>
      </c>
      <c r="K123" s="584"/>
      <c r="L123" s="578"/>
      <c r="M123" s="579"/>
      <c r="N123" s="608">
        <f>I123*I124</f>
        <v>0</v>
      </c>
      <c r="O123" s="40"/>
    </row>
    <row r="124" spans="1:15" ht="13.5" customHeight="1" hidden="1">
      <c r="A124" s="594"/>
      <c r="B124" s="596"/>
      <c r="C124" s="596"/>
      <c r="D124" s="275">
        <f>'[1]594'!D69</f>
        <v>42</v>
      </c>
      <c r="E124" s="599"/>
      <c r="F124" s="600"/>
      <c r="G124" s="352" t="str">
        <f>'[1]594'!G69</f>
        <v>průměrné náklady </v>
      </c>
      <c r="H124" s="278" t="str">
        <f>'[1]594'!H69</f>
        <v>tis.Kč/m2</v>
      </c>
      <c r="I124" s="358"/>
      <c r="J124" s="354">
        <f t="shared" si="6"/>
        <v>8078</v>
      </c>
      <c r="K124" s="592"/>
      <c r="L124" s="582"/>
      <c r="M124" s="583"/>
      <c r="N124" s="608"/>
      <c r="O124" s="40"/>
    </row>
    <row r="125" spans="1:15" ht="13.5" customHeight="1" hidden="1">
      <c r="A125" s="593">
        <f>A123</f>
        <v>50</v>
      </c>
      <c r="B125" s="595">
        <f>B123</f>
        <v>2</v>
      </c>
      <c r="C125" s="595">
        <f>C123+1</f>
        <v>79</v>
      </c>
      <c r="D125" s="249">
        <f>'[1]594'!D70</f>
        <v>41</v>
      </c>
      <c r="E125" s="597">
        <f>'[1]594'!E70</f>
        <v>0</v>
      </c>
      <c r="F125" s="598"/>
      <c r="G125" s="349" t="str">
        <f>'[1]594'!G70</f>
        <v>plocha</v>
      </c>
      <c r="H125" s="94" t="str">
        <f>'[1]594'!H70</f>
        <v>m2</v>
      </c>
      <c r="I125" s="357"/>
      <c r="J125" s="351">
        <f t="shared" si="6"/>
        <v>8049</v>
      </c>
      <c r="K125" s="584"/>
      <c r="L125" s="578"/>
      <c r="M125" s="579"/>
      <c r="N125" s="608">
        <f>I125*I126</f>
        <v>0</v>
      </c>
      <c r="O125" s="40"/>
    </row>
    <row r="126" spans="1:15" ht="13.5" customHeight="1" hidden="1">
      <c r="A126" s="594"/>
      <c r="B126" s="596"/>
      <c r="C126" s="596"/>
      <c r="D126" s="275">
        <f>'[1]594'!D71</f>
        <v>42</v>
      </c>
      <c r="E126" s="599"/>
      <c r="F126" s="600"/>
      <c r="G126" s="352" t="str">
        <f>'[1]594'!G71</f>
        <v>průměrné náklady </v>
      </c>
      <c r="H126" s="278" t="str">
        <f>'[1]594'!H71</f>
        <v>tis.Kč/m2</v>
      </c>
      <c r="I126" s="358"/>
      <c r="J126" s="354">
        <f t="shared" si="6"/>
        <v>8079</v>
      </c>
      <c r="K126" s="592"/>
      <c r="L126" s="582"/>
      <c r="M126" s="583"/>
      <c r="N126" s="608"/>
      <c r="O126" s="40"/>
    </row>
    <row r="127" spans="1:15" ht="13.5" customHeight="1" hidden="1">
      <c r="A127" s="593">
        <f>A125</f>
        <v>50</v>
      </c>
      <c r="B127" s="595">
        <f>B125</f>
        <v>2</v>
      </c>
      <c r="C127" s="595">
        <f>C125+1</f>
        <v>80</v>
      </c>
      <c r="D127" s="249">
        <f>'[1]594'!D72</f>
        <v>41</v>
      </c>
      <c r="E127" s="597"/>
      <c r="F127" s="598"/>
      <c r="G127" s="349" t="str">
        <f>'[1]594'!G72</f>
        <v>plocha</v>
      </c>
      <c r="H127" s="94" t="str">
        <f>'[1]594'!H72</f>
        <v>m2</v>
      </c>
      <c r="I127" s="357"/>
      <c r="J127" s="351">
        <f t="shared" si="6"/>
        <v>8050</v>
      </c>
      <c r="K127" s="584"/>
      <c r="L127" s="578"/>
      <c r="M127" s="579"/>
      <c r="N127" s="608">
        <f>I127*I128</f>
        <v>0</v>
      </c>
      <c r="O127" s="40"/>
    </row>
    <row r="128" spans="1:15" ht="13.5" customHeight="1" hidden="1">
      <c r="A128" s="594"/>
      <c r="B128" s="596"/>
      <c r="C128" s="596"/>
      <c r="D128" s="275">
        <f>'[1]594'!D73</f>
        <v>42</v>
      </c>
      <c r="E128" s="599"/>
      <c r="F128" s="600"/>
      <c r="G128" s="352" t="str">
        <f>'[1]594'!G73</f>
        <v>průměrné náklady </v>
      </c>
      <c r="H128" s="278" t="str">
        <f>'[1]594'!H73</f>
        <v>tis.Kč/m2</v>
      </c>
      <c r="I128" s="359"/>
      <c r="J128" s="354">
        <f t="shared" si="6"/>
        <v>8080</v>
      </c>
      <c r="K128" s="592"/>
      <c r="L128" s="582"/>
      <c r="M128" s="583"/>
      <c r="N128" s="608"/>
      <c r="O128" s="40"/>
    </row>
    <row r="129" spans="1:15" ht="6.75" customHeight="1" thickBot="1">
      <c r="A129" s="360"/>
      <c r="B129" s="360"/>
      <c r="C129" s="360"/>
      <c r="D129" s="361"/>
      <c r="E129" s="362"/>
      <c r="F129" s="362"/>
      <c r="G129" s="363"/>
      <c r="H129" s="364"/>
      <c r="I129" s="365"/>
      <c r="J129" s="366"/>
      <c r="K129" s="367"/>
      <c r="L129" s="367"/>
      <c r="M129" s="367"/>
      <c r="N129" s="368"/>
      <c r="O129" s="40"/>
    </row>
    <row r="130" spans="1:15" ht="13.5" customHeight="1" thickTop="1">
      <c r="A130" s="369">
        <f>A127</f>
        <v>50</v>
      </c>
      <c r="B130" s="370">
        <f>B127</f>
        <v>2</v>
      </c>
      <c r="C130" s="370">
        <f>C127+1</f>
        <v>81</v>
      </c>
      <c r="D130" s="249"/>
      <c r="E130" s="109"/>
      <c r="F130" s="371"/>
      <c r="G130" s="372"/>
      <c r="H130" s="373"/>
      <c r="I130" s="374"/>
      <c r="J130" s="375">
        <f>J128+1</f>
        <v>8081</v>
      </c>
      <c r="K130" s="611"/>
      <c r="L130" s="612"/>
      <c r="M130" s="613"/>
      <c r="N130" s="376">
        <f>5*I130</f>
        <v>0</v>
      </c>
      <c r="O130" s="40"/>
    </row>
    <row r="131" spans="1:15" ht="13.5" customHeight="1" hidden="1">
      <c r="A131" s="377">
        <f aca="true" t="shared" si="7" ref="A131:B148">A130</f>
        <v>50</v>
      </c>
      <c r="B131" s="378">
        <f t="shared" si="7"/>
        <v>2</v>
      </c>
      <c r="C131" s="378">
        <f aca="true" t="shared" si="8" ref="C131:C148">C130+1</f>
        <v>82</v>
      </c>
      <c r="D131" s="260"/>
      <c r="E131" s="109"/>
      <c r="F131" s="109"/>
      <c r="G131" s="58"/>
      <c r="H131" s="379"/>
      <c r="I131" s="380"/>
      <c r="J131" s="381">
        <f aca="true" t="shared" si="9" ref="J131:J148">J130+1</f>
        <v>8082</v>
      </c>
      <c r="K131" s="614"/>
      <c r="L131" s="615"/>
      <c r="M131" s="616"/>
      <c r="N131" s="376">
        <f>5*I131</f>
        <v>0</v>
      </c>
      <c r="O131" s="40"/>
    </row>
    <row r="132" spans="1:15" ht="13.5" customHeight="1" hidden="1">
      <c r="A132" s="377">
        <f t="shared" si="7"/>
        <v>50</v>
      </c>
      <c r="B132" s="378">
        <f t="shared" si="7"/>
        <v>2</v>
      </c>
      <c r="C132" s="378">
        <f t="shared" si="8"/>
        <v>83</v>
      </c>
      <c r="D132" s="260"/>
      <c r="E132" s="109"/>
      <c r="F132" s="109"/>
      <c r="G132" s="58"/>
      <c r="H132" s="379" t="s">
        <v>96</v>
      </c>
      <c r="I132" s="380"/>
      <c r="J132" s="382">
        <f t="shared" si="9"/>
        <v>8083</v>
      </c>
      <c r="K132" s="614"/>
      <c r="L132" s="615"/>
      <c r="M132" s="616"/>
      <c r="N132" s="376">
        <f>5*I132</f>
        <v>0</v>
      </c>
      <c r="O132" s="40"/>
    </row>
    <row r="133" spans="1:15" ht="13.5" customHeight="1" hidden="1">
      <c r="A133" s="377">
        <f t="shared" si="7"/>
        <v>50</v>
      </c>
      <c r="B133" s="378">
        <f t="shared" si="7"/>
        <v>2</v>
      </c>
      <c r="C133" s="378">
        <f t="shared" si="8"/>
        <v>84</v>
      </c>
      <c r="D133" s="260"/>
      <c r="E133" s="109"/>
      <c r="F133" s="109"/>
      <c r="G133" s="58"/>
      <c r="H133" s="379" t="s">
        <v>96</v>
      </c>
      <c r="I133" s="380"/>
      <c r="J133" s="382">
        <f t="shared" si="9"/>
        <v>8084</v>
      </c>
      <c r="K133" s="614"/>
      <c r="L133" s="615"/>
      <c r="M133" s="616"/>
      <c r="N133" s="376">
        <f>5*I133</f>
        <v>0</v>
      </c>
      <c r="O133" s="40"/>
    </row>
    <row r="134" spans="1:15" ht="13.5" customHeight="1" hidden="1">
      <c r="A134" s="377">
        <f t="shared" si="7"/>
        <v>50</v>
      </c>
      <c r="B134" s="378">
        <f t="shared" si="7"/>
        <v>2</v>
      </c>
      <c r="C134" s="378">
        <f t="shared" si="8"/>
        <v>85</v>
      </c>
      <c r="D134" s="260"/>
      <c r="E134" s="109"/>
      <c r="F134" s="109"/>
      <c r="G134" s="58"/>
      <c r="H134" s="379" t="s">
        <v>96</v>
      </c>
      <c r="I134" s="380"/>
      <c r="J134" s="382">
        <f t="shared" si="9"/>
        <v>8085</v>
      </c>
      <c r="K134" s="614"/>
      <c r="L134" s="615"/>
      <c r="M134" s="616"/>
      <c r="N134" s="376">
        <f>5*I134</f>
        <v>0</v>
      </c>
      <c r="O134" s="40"/>
    </row>
    <row r="135" spans="1:15" ht="13.5" customHeight="1" hidden="1">
      <c r="A135" s="377">
        <f t="shared" si="7"/>
        <v>50</v>
      </c>
      <c r="B135" s="378">
        <f t="shared" si="7"/>
        <v>2</v>
      </c>
      <c r="C135" s="378">
        <f t="shared" si="8"/>
        <v>86</v>
      </c>
      <c r="D135" s="260"/>
      <c r="E135" s="109"/>
      <c r="F135" s="109"/>
      <c r="G135" s="58"/>
      <c r="H135" s="379" t="s">
        <v>96</v>
      </c>
      <c r="I135" s="380"/>
      <c r="J135" s="382">
        <f t="shared" si="9"/>
        <v>8086</v>
      </c>
      <c r="K135" s="614"/>
      <c r="L135" s="615"/>
      <c r="M135" s="616"/>
      <c r="N135" s="376">
        <f aca="true" t="shared" si="10" ref="N135:N144">5*I135</f>
        <v>0</v>
      </c>
      <c r="O135" s="40"/>
    </row>
    <row r="136" spans="1:15" ht="13.5" customHeight="1" hidden="1">
      <c r="A136" s="377">
        <f t="shared" si="7"/>
        <v>50</v>
      </c>
      <c r="B136" s="378">
        <f t="shared" si="7"/>
        <v>2</v>
      </c>
      <c r="C136" s="378">
        <f t="shared" si="8"/>
        <v>87</v>
      </c>
      <c r="D136" s="260"/>
      <c r="E136" s="109"/>
      <c r="F136" s="109"/>
      <c r="G136" s="58"/>
      <c r="H136" s="379" t="s">
        <v>96</v>
      </c>
      <c r="I136" s="380"/>
      <c r="J136" s="382">
        <f t="shared" si="9"/>
        <v>8087</v>
      </c>
      <c r="K136" s="614"/>
      <c r="L136" s="615"/>
      <c r="M136" s="616"/>
      <c r="N136" s="376">
        <f t="shared" si="10"/>
        <v>0</v>
      </c>
      <c r="O136" s="40"/>
    </row>
    <row r="137" spans="1:15" ht="13.5" customHeight="1" hidden="1">
      <c r="A137" s="377">
        <f t="shared" si="7"/>
        <v>50</v>
      </c>
      <c r="B137" s="378">
        <f t="shared" si="7"/>
        <v>2</v>
      </c>
      <c r="C137" s="378">
        <f t="shared" si="8"/>
        <v>88</v>
      </c>
      <c r="D137" s="260"/>
      <c r="E137" s="109"/>
      <c r="F137" s="109"/>
      <c r="G137" s="58"/>
      <c r="H137" s="379" t="s">
        <v>96</v>
      </c>
      <c r="I137" s="380"/>
      <c r="J137" s="382">
        <f t="shared" si="9"/>
        <v>8088</v>
      </c>
      <c r="K137" s="614"/>
      <c r="L137" s="615"/>
      <c r="M137" s="616"/>
      <c r="N137" s="376">
        <f t="shared" si="10"/>
        <v>0</v>
      </c>
      <c r="O137" s="40"/>
    </row>
    <row r="138" spans="1:15" ht="13.5" customHeight="1" hidden="1">
      <c r="A138" s="377">
        <f t="shared" si="7"/>
        <v>50</v>
      </c>
      <c r="B138" s="378">
        <f t="shared" si="7"/>
        <v>2</v>
      </c>
      <c r="C138" s="378">
        <f t="shared" si="8"/>
        <v>89</v>
      </c>
      <c r="D138" s="260"/>
      <c r="E138" s="109"/>
      <c r="F138" s="109"/>
      <c r="G138" s="58"/>
      <c r="H138" s="379" t="s">
        <v>96</v>
      </c>
      <c r="I138" s="380"/>
      <c r="J138" s="382">
        <f t="shared" si="9"/>
        <v>8089</v>
      </c>
      <c r="K138" s="614"/>
      <c r="L138" s="615"/>
      <c r="M138" s="616"/>
      <c r="N138" s="376">
        <f t="shared" si="10"/>
        <v>0</v>
      </c>
      <c r="O138" s="40"/>
    </row>
    <row r="139" spans="1:15" ht="13.5" customHeight="1" hidden="1">
      <c r="A139" s="377">
        <f t="shared" si="7"/>
        <v>50</v>
      </c>
      <c r="B139" s="378">
        <f t="shared" si="7"/>
        <v>2</v>
      </c>
      <c r="C139" s="378">
        <f t="shared" si="8"/>
        <v>90</v>
      </c>
      <c r="D139" s="260"/>
      <c r="E139" s="109"/>
      <c r="F139" s="109"/>
      <c r="G139" s="58"/>
      <c r="H139" s="379" t="s">
        <v>96</v>
      </c>
      <c r="I139" s="380"/>
      <c r="J139" s="382">
        <f t="shared" si="9"/>
        <v>8090</v>
      </c>
      <c r="K139" s="614"/>
      <c r="L139" s="615"/>
      <c r="M139" s="616"/>
      <c r="N139" s="376">
        <f t="shared" si="10"/>
        <v>0</v>
      </c>
      <c r="O139" s="40"/>
    </row>
    <row r="140" spans="1:15" ht="13.5" customHeight="1" hidden="1">
      <c r="A140" s="377">
        <f t="shared" si="7"/>
        <v>50</v>
      </c>
      <c r="B140" s="378">
        <f t="shared" si="7"/>
        <v>2</v>
      </c>
      <c r="C140" s="378">
        <f t="shared" si="8"/>
        <v>91</v>
      </c>
      <c r="D140" s="260"/>
      <c r="E140" s="109"/>
      <c r="F140" s="109"/>
      <c r="G140" s="58"/>
      <c r="H140" s="379" t="s">
        <v>96</v>
      </c>
      <c r="I140" s="380"/>
      <c r="J140" s="382">
        <f t="shared" si="9"/>
        <v>8091</v>
      </c>
      <c r="K140" s="614"/>
      <c r="L140" s="615"/>
      <c r="M140" s="616"/>
      <c r="N140" s="376">
        <f t="shared" si="10"/>
        <v>0</v>
      </c>
      <c r="O140" s="40"/>
    </row>
    <row r="141" spans="1:15" ht="13.5" customHeight="1" hidden="1">
      <c r="A141" s="377">
        <f t="shared" si="7"/>
        <v>50</v>
      </c>
      <c r="B141" s="378">
        <f t="shared" si="7"/>
        <v>2</v>
      </c>
      <c r="C141" s="378">
        <f t="shared" si="8"/>
        <v>92</v>
      </c>
      <c r="D141" s="260"/>
      <c r="E141" s="109"/>
      <c r="F141" s="109"/>
      <c r="G141" s="58"/>
      <c r="H141" s="379" t="s">
        <v>96</v>
      </c>
      <c r="I141" s="380"/>
      <c r="J141" s="382">
        <f t="shared" si="9"/>
        <v>8092</v>
      </c>
      <c r="K141" s="614"/>
      <c r="L141" s="615"/>
      <c r="M141" s="616"/>
      <c r="N141" s="376">
        <f t="shared" si="10"/>
        <v>0</v>
      </c>
      <c r="O141" s="40"/>
    </row>
    <row r="142" spans="1:15" ht="13.5" customHeight="1" hidden="1">
      <c r="A142" s="377">
        <f t="shared" si="7"/>
        <v>50</v>
      </c>
      <c r="B142" s="378">
        <f t="shared" si="7"/>
        <v>2</v>
      </c>
      <c r="C142" s="378">
        <f t="shared" si="8"/>
        <v>93</v>
      </c>
      <c r="D142" s="260"/>
      <c r="E142" s="109"/>
      <c r="F142" s="109"/>
      <c r="G142" s="58"/>
      <c r="H142" s="379" t="s">
        <v>96</v>
      </c>
      <c r="I142" s="380"/>
      <c r="J142" s="382">
        <f t="shared" si="9"/>
        <v>8093</v>
      </c>
      <c r="K142" s="614"/>
      <c r="L142" s="615"/>
      <c r="M142" s="616"/>
      <c r="N142" s="376">
        <f t="shared" si="10"/>
        <v>0</v>
      </c>
      <c r="O142" s="40"/>
    </row>
    <row r="143" spans="1:15" ht="13.5" customHeight="1" hidden="1">
      <c r="A143" s="377">
        <f t="shared" si="7"/>
        <v>50</v>
      </c>
      <c r="B143" s="378">
        <f t="shared" si="7"/>
        <v>2</v>
      </c>
      <c r="C143" s="378">
        <f t="shared" si="8"/>
        <v>94</v>
      </c>
      <c r="D143" s="260"/>
      <c r="E143" s="109"/>
      <c r="F143" s="109"/>
      <c r="G143" s="58"/>
      <c r="H143" s="379" t="s">
        <v>96</v>
      </c>
      <c r="I143" s="380"/>
      <c r="J143" s="382">
        <f t="shared" si="9"/>
        <v>8094</v>
      </c>
      <c r="K143" s="614"/>
      <c r="L143" s="615"/>
      <c r="M143" s="616"/>
      <c r="N143" s="376">
        <f t="shared" si="10"/>
        <v>0</v>
      </c>
      <c r="O143" s="40"/>
    </row>
    <row r="144" spans="1:15" ht="13.5" customHeight="1" hidden="1">
      <c r="A144" s="377">
        <f t="shared" si="7"/>
        <v>50</v>
      </c>
      <c r="B144" s="378">
        <f t="shared" si="7"/>
        <v>2</v>
      </c>
      <c r="C144" s="378">
        <f t="shared" si="8"/>
        <v>95</v>
      </c>
      <c r="D144" s="260"/>
      <c r="E144" s="109"/>
      <c r="F144" s="109"/>
      <c r="G144" s="58"/>
      <c r="H144" s="379" t="s">
        <v>96</v>
      </c>
      <c r="I144" s="380"/>
      <c r="J144" s="382">
        <f t="shared" si="9"/>
        <v>8095</v>
      </c>
      <c r="K144" s="614"/>
      <c r="L144" s="615"/>
      <c r="M144" s="616"/>
      <c r="N144" s="376">
        <f t="shared" si="10"/>
        <v>0</v>
      </c>
      <c r="O144" s="40"/>
    </row>
    <row r="145" spans="1:15" ht="13.5" customHeight="1" hidden="1">
      <c r="A145" s="377">
        <f>A134</f>
        <v>50</v>
      </c>
      <c r="B145" s="378">
        <f>B134</f>
        <v>2</v>
      </c>
      <c r="C145" s="378">
        <f t="shared" si="8"/>
        <v>96</v>
      </c>
      <c r="D145" s="260"/>
      <c r="E145" s="109"/>
      <c r="F145" s="109"/>
      <c r="G145" s="58"/>
      <c r="H145" s="379" t="s">
        <v>96</v>
      </c>
      <c r="I145" s="380"/>
      <c r="J145" s="382">
        <f t="shared" si="9"/>
        <v>8096</v>
      </c>
      <c r="K145" s="614"/>
      <c r="L145" s="615"/>
      <c r="M145" s="616"/>
      <c r="N145" s="376">
        <f>5*I145</f>
        <v>0</v>
      </c>
      <c r="O145" s="40"/>
    </row>
    <row r="146" spans="1:15" ht="13.5" customHeight="1" hidden="1">
      <c r="A146" s="377">
        <f t="shared" si="7"/>
        <v>50</v>
      </c>
      <c r="B146" s="378">
        <f t="shared" si="7"/>
        <v>2</v>
      </c>
      <c r="C146" s="378">
        <f t="shared" si="8"/>
        <v>97</v>
      </c>
      <c r="D146" s="260"/>
      <c r="E146" s="109"/>
      <c r="F146" s="109"/>
      <c r="G146" s="58"/>
      <c r="H146" s="379" t="s">
        <v>96</v>
      </c>
      <c r="I146" s="380"/>
      <c r="J146" s="382">
        <f t="shared" si="9"/>
        <v>8097</v>
      </c>
      <c r="K146" s="614"/>
      <c r="L146" s="615"/>
      <c r="M146" s="616"/>
      <c r="N146" s="376">
        <f>5*I146</f>
        <v>0</v>
      </c>
      <c r="O146" s="40"/>
    </row>
    <row r="147" spans="1:15" ht="13.5" customHeight="1" hidden="1">
      <c r="A147" s="377">
        <f t="shared" si="7"/>
        <v>50</v>
      </c>
      <c r="B147" s="378">
        <f t="shared" si="7"/>
        <v>2</v>
      </c>
      <c r="C147" s="378">
        <f t="shared" si="8"/>
        <v>98</v>
      </c>
      <c r="D147" s="260"/>
      <c r="E147" s="109"/>
      <c r="F147" s="109"/>
      <c r="G147" s="58"/>
      <c r="H147" s="379" t="s">
        <v>96</v>
      </c>
      <c r="I147" s="380"/>
      <c r="J147" s="382">
        <f t="shared" si="9"/>
        <v>8098</v>
      </c>
      <c r="K147" s="614"/>
      <c r="L147" s="615"/>
      <c r="M147" s="616"/>
      <c r="N147" s="376">
        <f>5*I147</f>
        <v>0</v>
      </c>
      <c r="O147" s="40"/>
    </row>
    <row r="148" spans="1:15" ht="13.5" customHeight="1" thickBot="1">
      <c r="A148" s="383">
        <f t="shared" si="7"/>
        <v>50</v>
      </c>
      <c r="B148" s="384">
        <f t="shared" si="7"/>
        <v>2</v>
      </c>
      <c r="C148" s="384">
        <f t="shared" si="8"/>
        <v>99</v>
      </c>
      <c r="D148" s="275"/>
      <c r="E148" s="385"/>
      <c r="F148" s="386"/>
      <c r="G148" s="75"/>
      <c r="H148" s="387"/>
      <c r="I148" s="388"/>
      <c r="J148" s="389">
        <f t="shared" si="9"/>
        <v>8099</v>
      </c>
      <c r="K148" s="617"/>
      <c r="L148" s="618"/>
      <c r="M148" s="619"/>
      <c r="N148" s="376">
        <f>5*I148</f>
        <v>0</v>
      </c>
      <c r="O148" s="40"/>
    </row>
    <row r="149" spans="1:15" ht="6.75" customHeight="1" thickTop="1">
      <c r="A149" s="140"/>
      <c r="B149" s="182"/>
      <c r="C149" s="182"/>
      <c r="D149" s="182"/>
      <c r="E149" s="136"/>
      <c r="F149" s="136"/>
      <c r="G149" s="13"/>
      <c r="H149" s="13"/>
      <c r="I149" s="194"/>
      <c r="J149" s="195"/>
      <c r="K149" s="195"/>
      <c r="L149" s="195"/>
      <c r="M149" s="195"/>
      <c r="N149" s="390"/>
      <c r="O149" s="40"/>
    </row>
    <row r="150" spans="1:14" ht="15" customHeight="1">
      <c r="A150" s="391" t="s">
        <v>97</v>
      </c>
      <c r="B150" s="392"/>
      <c r="C150" s="392"/>
      <c r="D150" s="392"/>
      <c r="E150" s="392" t="s">
        <v>98</v>
      </c>
      <c r="F150" s="393"/>
      <c r="G150" s="393"/>
      <c r="H150" s="393"/>
      <c r="I150" s="393"/>
      <c r="J150" s="393"/>
      <c r="K150" s="393"/>
      <c r="L150" s="393"/>
      <c r="M150" s="394"/>
      <c r="N150" s="395">
        <f>SUM(N69:N148)</f>
        <v>22044251.020999998</v>
      </c>
    </row>
    <row r="151" spans="1:17" ht="15" customHeight="1">
      <c r="A151" s="396"/>
      <c r="B151" s="204"/>
      <c r="C151" s="204"/>
      <c r="D151" s="204"/>
      <c r="E151" s="204" t="s">
        <v>99</v>
      </c>
      <c r="F151" s="397"/>
      <c r="G151" s="397"/>
      <c r="H151" s="397"/>
      <c r="I151" s="397"/>
      <c r="J151" s="397"/>
      <c r="K151" s="397"/>
      <c r="L151" s="397"/>
      <c r="M151" s="398"/>
      <c r="N151" s="399">
        <f>N150/'[1]49'!O46/1000</f>
        <v>0.9983189459114651</v>
      </c>
      <c r="Q151" s="400"/>
    </row>
    <row r="152" spans="1:14" ht="15" customHeight="1">
      <c r="A152" s="198"/>
      <c r="B152" s="401"/>
      <c r="C152" s="401"/>
      <c r="D152" s="401"/>
      <c r="E152" s="402"/>
      <c r="F152" s="402"/>
      <c r="G152" s="402"/>
      <c r="H152" s="402"/>
      <c r="I152" s="402"/>
      <c r="J152" s="402"/>
      <c r="K152" s="402"/>
      <c r="L152" s="402"/>
      <c r="M152" s="403"/>
      <c r="N152" s="399">
        <f>N150/1000/'[1]49'!$J$33</f>
        <v>0.38199000735986055</v>
      </c>
    </row>
    <row r="153" spans="1:14" ht="15" customHeight="1">
      <c r="A153" s="204"/>
      <c r="B153" s="204"/>
      <c r="C153" s="204"/>
      <c r="D153" s="204"/>
      <c r="E153" s="397"/>
      <c r="F153" s="397"/>
      <c r="G153" s="397"/>
      <c r="H153" s="397"/>
      <c r="I153" s="397"/>
      <c r="J153" s="397"/>
      <c r="K153" s="397"/>
      <c r="L153" s="397"/>
      <c r="M153" s="397"/>
      <c r="N153" s="399"/>
    </row>
    <row r="154" spans="1:14" ht="12.75">
      <c r="A154" s="205"/>
      <c r="B154" s="205"/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</row>
  </sheetData>
  <mergeCells count="290">
    <mergeCell ref="K146:M146"/>
    <mergeCell ref="K147:M147"/>
    <mergeCell ref="K148:M148"/>
    <mergeCell ref="K142:M142"/>
    <mergeCell ref="K143:M143"/>
    <mergeCell ref="K144:M144"/>
    <mergeCell ref="K145:M145"/>
    <mergeCell ref="K138:M138"/>
    <mergeCell ref="K139:M139"/>
    <mergeCell ref="K140:M140"/>
    <mergeCell ref="K141:M141"/>
    <mergeCell ref="K134:M134"/>
    <mergeCell ref="K135:M135"/>
    <mergeCell ref="K136:M136"/>
    <mergeCell ref="K137:M137"/>
    <mergeCell ref="K130:M130"/>
    <mergeCell ref="K131:M131"/>
    <mergeCell ref="K132:M132"/>
    <mergeCell ref="K133:M133"/>
    <mergeCell ref="K125:M125"/>
    <mergeCell ref="N125:N126"/>
    <mergeCell ref="K126:M126"/>
    <mergeCell ref="A127:A128"/>
    <mergeCell ref="B127:B128"/>
    <mergeCell ref="C127:C128"/>
    <mergeCell ref="E127:F128"/>
    <mergeCell ref="K127:M127"/>
    <mergeCell ref="N127:N128"/>
    <mergeCell ref="K128:M128"/>
    <mergeCell ref="A125:A126"/>
    <mergeCell ref="B125:B126"/>
    <mergeCell ref="C125:C126"/>
    <mergeCell ref="E125:F126"/>
    <mergeCell ref="K121:M121"/>
    <mergeCell ref="N121:N122"/>
    <mergeCell ref="K122:M122"/>
    <mergeCell ref="A123:A124"/>
    <mergeCell ref="B123:B124"/>
    <mergeCell ref="C123:C124"/>
    <mergeCell ref="E123:F124"/>
    <mergeCell ref="K123:M123"/>
    <mergeCell ref="N123:N124"/>
    <mergeCell ref="K124:M124"/>
    <mergeCell ref="A121:A122"/>
    <mergeCell ref="B121:B122"/>
    <mergeCell ref="C121:C122"/>
    <mergeCell ref="E121:F122"/>
    <mergeCell ref="K117:M117"/>
    <mergeCell ref="N117:N118"/>
    <mergeCell ref="K118:M118"/>
    <mergeCell ref="A119:A120"/>
    <mergeCell ref="B119:B120"/>
    <mergeCell ref="C119:C120"/>
    <mergeCell ref="E119:F120"/>
    <mergeCell ref="K119:M119"/>
    <mergeCell ref="N119:N120"/>
    <mergeCell ref="K120:M120"/>
    <mergeCell ref="A117:A118"/>
    <mergeCell ref="B117:B118"/>
    <mergeCell ref="C117:C118"/>
    <mergeCell ref="E117:F118"/>
    <mergeCell ref="K113:M113"/>
    <mergeCell ref="N113:N114"/>
    <mergeCell ref="K114:M114"/>
    <mergeCell ref="A115:A116"/>
    <mergeCell ref="B115:B116"/>
    <mergeCell ref="C115:C116"/>
    <mergeCell ref="E115:F116"/>
    <mergeCell ref="K115:M115"/>
    <mergeCell ref="N115:N116"/>
    <mergeCell ref="K116:M116"/>
    <mergeCell ref="A113:A114"/>
    <mergeCell ref="B113:B114"/>
    <mergeCell ref="C113:C114"/>
    <mergeCell ref="E113:F114"/>
    <mergeCell ref="K109:M109"/>
    <mergeCell ref="N109:N110"/>
    <mergeCell ref="K110:M110"/>
    <mergeCell ref="A111:A112"/>
    <mergeCell ref="B111:B112"/>
    <mergeCell ref="C111:C112"/>
    <mergeCell ref="E111:F112"/>
    <mergeCell ref="K111:M111"/>
    <mergeCell ref="N111:N112"/>
    <mergeCell ref="K112:M112"/>
    <mergeCell ref="A109:A110"/>
    <mergeCell ref="B109:B110"/>
    <mergeCell ref="C109:C110"/>
    <mergeCell ref="E109:F110"/>
    <mergeCell ref="K105:M105"/>
    <mergeCell ref="N105:N106"/>
    <mergeCell ref="K106:M106"/>
    <mergeCell ref="A107:A108"/>
    <mergeCell ref="B107:B108"/>
    <mergeCell ref="C107:C108"/>
    <mergeCell ref="E107:F108"/>
    <mergeCell ref="K107:M107"/>
    <mergeCell ref="N107:N108"/>
    <mergeCell ref="K108:M108"/>
    <mergeCell ref="A105:A106"/>
    <mergeCell ref="B105:B106"/>
    <mergeCell ref="C105:C106"/>
    <mergeCell ref="E105:F106"/>
    <mergeCell ref="K101:M101"/>
    <mergeCell ref="N101:N102"/>
    <mergeCell ref="K102:M102"/>
    <mergeCell ref="A103:A104"/>
    <mergeCell ref="B103:B104"/>
    <mergeCell ref="C103:C104"/>
    <mergeCell ref="E103:F104"/>
    <mergeCell ref="K103:M103"/>
    <mergeCell ref="N103:N104"/>
    <mergeCell ref="K104:M104"/>
    <mergeCell ref="A101:A102"/>
    <mergeCell ref="B101:B102"/>
    <mergeCell ref="C101:C102"/>
    <mergeCell ref="E101:F102"/>
    <mergeCell ref="K97:M97"/>
    <mergeCell ref="N97:N98"/>
    <mergeCell ref="K98:M98"/>
    <mergeCell ref="A99:A100"/>
    <mergeCell ref="B99:B100"/>
    <mergeCell ref="C99:C100"/>
    <mergeCell ref="E99:F100"/>
    <mergeCell ref="K99:M99"/>
    <mergeCell ref="N99:N100"/>
    <mergeCell ref="K100:M100"/>
    <mergeCell ref="A97:A98"/>
    <mergeCell ref="B97:B98"/>
    <mergeCell ref="C97:C98"/>
    <mergeCell ref="E97:F98"/>
    <mergeCell ref="K93:M93"/>
    <mergeCell ref="N93:N94"/>
    <mergeCell ref="K94:M94"/>
    <mergeCell ref="A95:A96"/>
    <mergeCell ref="B95:B96"/>
    <mergeCell ref="C95:C96"/>
    <mergeCell ref="E95:F96"/>
    <mergeCell ref="K95:M95"/>
    <mergeCell ref="N95:N96"/>
    <mergeCell ref="K96:M96"/>
    <mergeCell ref="A93:A94"/>
    <mergeCell ref="B93:B94"/>
    <mergeCell ref="C93:C94"/>
    <mergeCell ref="E93:F94"/>
    <mergeCell ref="K89:M89"/>
    <mergeCell ref="N89:N90"/>
    <mergeCell ref="K90:M90"/>
    <mergeCell ref="A91:A92"/>
    <mergeCell ref="B91:B92"/>
    <mergeCell ref="C91:C92"/>
    <mergeCell ref="E91:F92"/>
    <mergeCell ref="K91:M91"/>
    <mergeCell ref="N91:N92"/>
    <mergeCell ref="K92:M92"/>
    <mergeCell ref="A89:A90"/>
    <mergeCell ref="B89:B90"/>
    <mergeCell ref="C89:C90"/>
    <mergeCell ref="E89:F90"/>
    <mergeCell ref="K85:M85"/>
    <mergeCell ref="N85:N86"/>
    <mergeCell ref="K86:M86"/>
    <mergeCell ref="A87:A88"/>
    <mergeCell ref="B87:B88"/>
    <mergeCell ref="C87:C88"/>
    <mergeCell ref="E87:F88"/>
    <mergeCell ref="K87:M87"/>
    <mergeCell ref="N87:N88"/>
    <mergeCell ref="K88:M88"/>
    <mergeCell ref="A85:A86"/>
    <mergeCell ref="B85:B86"/>
    <mergeCell ref="C85:C86"/>
    <mergeCell ref="E85:F86"/>
    <mergeCell ref="K81:M81"/>
    <mergeCell ref="N81:N82"/>
    <mergeCell ref="K82:M82"/>
    <mergeCell ref="A83:A84"/>
    <mergeCell ref="B83:B84"/>
    <mergeCell ref="C83:C84"/>
    <mergeCell ref="E83:F84"/>
    <mergeCell ref="K83:M83"/>
    <mergeCell ref="N83:N84"/>
    <mergeCell ref="K84:M84"/>
    <mergeCell ref="A81:A82"/>
    <mergeCell ref="B81:B82"/>
    <mergeCell ref="C81:C82"/>
    <mergeCell ref="E81:F82"/>
    <mergeCell ref="K77:M77"/>
    <mergeCell ref="N77:N78"/>
    <mergeCell ref="K78:M78"/>
    <mergeCell ref="A79:A80"/>
    <mergeCell ref="B79:B80"/>
    <mergeCell ref="C79:C80"/>
    <mergeCell ref="E79:F80"/>
    <mergeCell ref="K79:M79"/>
    <mergeCell ref="N79:N80"/>
    <mergeCell ref="K80:M80"/>
    <mergeCell ref="A77:A78"/>
    <mergeCell ref="B77:B78"/>
    <mergeCell ref="C77:C78"/>
    <mergeCell ref="E77:F78"/>
    <mergeCell ref="K73:M73"/>
    <mergeCell ref="N73:N74"/>
    <mergeCell ref="K74:M74"/>
    <mergeCell ref="A75:A76"/>
    <mergeCell ref="B75:B76"/>
    <mergeCell ref="C75:C76"/>
    <mergeCell ref="E75:F76"/>
    <mergeCell ref="K75:M75"/>
    <mergeCell ref="N75:N76"/>
    <mergeCell ref="K76:M76"/>
    <mergeCell ref="A73:A74"/>
    <mergeCell ref="B73:B74"/>
    <mergeCell ref="C73:C74"/>
    <mergeCell ref="E73:F74"/>
    <mergeCell ref="N69:N70"/>
    <mergeCell ref="K70:M70"/>
    <mergeCell ref="A71:A72"/>
    <mergeCell ref="B71:B72"/>
    <mergeCell ref="C71:C72"/>
    <mergeCell ref="E71:F72"/>
    <mergeCell ref="K71:M71"/>
    <mergeCell ref="N71:N72"/>
    <mergeCell ref="K72:M72"/>
    <mergeCell ref="K66:M66"/>
    <mergeCell ref="K67:M67"/>
    <mergeCell ref="A69:A70"/>
    <mergeCell ref="B69:B70"/>
    <mergeCell ref="C69:C70"/>
    <mergeCell ref="E69:F70"/>
    <mergeCell ref="K69:M69"/>
    <mergeCell ref="K62:M62"/>
    <mergeCell ref="K63:M63"/>
    <mergeCell ref="K64:M64"/>
    <mergeCell ref="K65:M65"/>
    <mergeCell ref="K59:M59"/>
    <mergeCell ref="K60:M60"/>
    <mergeCell ref="E61:G61"/>
    <mergeCell ref="K61:M61"/>
    <mergeCell ref="K55:M55"/>
    <mergeCell ref="A56:D56"/>
    <mergeCell ref="K56:M56"/>
    <mergeCell ref="K58:M58"/>
    <mergeCell ref="K45:M45"/>
    <mergeCell ref="K46:M46"/>
    <mergeCell ref="A54:D54"/>
    <mergeCell ref="K54:M54"/>
    <mergeCell ref="K41:M41"/>
    <mergeCell ref="K42:M42"/>
    <mergeCell ref="K43:M43"/>
    <mergeCell ref="K44:M44"/>
    <mergeCell ref="K37:M37"/>
    <mergeCell ref="K38:M38"/>
    <mergeCell ref="K39:M39"/>
    <mergeCell ref="K40:M40"/>
    <mergeCell ref="K33:M33"/>
    <mergeCell ref="K34:M34"/>
    <mergeCell ref="K35:M35"/>
    <mergeCell ref="K36:M36"/>
    <mergeCell ref="K29:M29"/>
    <mergeCell ref="K30:M30"/>
    <mergeCell ref="K31:M31"/>
    <mergeCell ref="K32:M32"/>
    <mergeCell ref="K25:M25"/>
    <mergeCell ref="K26:M26"/>
    <mergeCell ref="K27:M27"/>
    <mergeCell ref="K28:M28"/>
    <mergeCell ref="K21:M21"/>
    <mergeCell ref="K22:M22"/>
    <mergeCell ref="K23:M23"/>
    <mergeCell ref="K24:M24"/>
    <mergeCell ref="K17:M17"/>
    <mergeCell ref="K18:M18"/>
    <mergeCell ref="K19:M19"/>
    <mergeCell ref="K20:M20"/>
    <mergeCell ref="A13:D13"/>
    <mergeCell ref="K13:M13"/>
    <mergeCell ref="K14:M14"/>
    <mergeCell ref="A15:D15"/>
    <mergeCell ref="K15:M15"/>
    <mergeCell ref="A9:D9"/>
    <mergeCell ref="E9:J9"/>
    <mergeCell ref="K9:M9"/>
    <mergeCell ref="A11:D11"/>
    <mergeCell ref="E11:H11"/>
    <mergeCell ref="J11:M11"/>
    <mergeCell ref="A5:E5"/>
    <mergeCell ref="F5:J5"/>
    <mergeCell ref="K7:M7"/>
    <mergeCell ref="I8:J8"/>
  </mergeCells>
  <printOptions/>
  <pageMargins left="0.75" right="0.75" top="1" bottom="1" header="0.4921259845" footer="0.4921259845"/>
  <pageSetup horizontalDpi="600" verticalDpi="600" orientation="portrait" paperSize="9" scale="76" r:id="rId4"/>
  <rowBreaks count="1" manualBreakCount="1">
    <brk id="152" max="255" man="1"/>
  </rowBreaks>
  <colBreaks count="1" manualBreakCount="1">
    <brk id="13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6"/>
  <sheetViews>
    <sheetView workbookViewId="0" topLeftCell="A1">
      <selection activeCell="J1" sqref="J1:J4"/>
    </sheetView>
  </sheetViews>
  <sheetFormatPr defaultColWidth="10.7109375" defaultRowHeight="12.75"/>
  <cols>
    <col min="1" max="1" width="3.7109375" style="11" customWidth="1"/>
    <col min="2" max="2" width="1.7109375" style="11" customWidth="1"/>
    <col min="3" max="3" width="2.7109375" style="11" customWidth="1"/>
    <col min="4" max="4" width="3.7109375" style="11" customWidth="1"/>
    <col min="5" max="5" width="5.7109375" style="11" customWidth="1"/>
    <col min="6" max="6" width="35.7109375" style="11" customWidth="1"/>
    <col min="7" max="7" width="15.7109375" style="11" customWidth="1"/>
    <col min="8" max="8" width="11.7109375" style="11" customWidth="1"/>
    <col min="9" max="10" width="10.7109375" style="11" customWidth="1"/>
    <col min="11" max="11" width="3.7109375" style="11" customWidth="1"/>
    <col min="12" max="12" width="4.7109375" style="11" customWidth="1"/>
    <col min="13" max="13" width="3.7109375" style="11" customWidth="1"/>
    <col min="14" max="14" width="13.7109375" style="11" customWidth="1"/>
    <col min="15" max="15" width="0" style="11" hidden="1" customWidth="1"/>
    <col min="16" max="16384" width="10.7109375" style="11" customWidth="1"/>
  </cols>
  <sheetData>
    <row r="1" ht="12.75">
      <c r="J1" s="11" t="s">
        <v>104</v>
      </c>
    </row>
    <row r="2" ht="12.75">
      <c r="J2" s="11" t="s">
        <v>105</v>
      </c>
    </row>
    <row r="3" ht="12.75">
      <c r="J3" s="11" t="s">
        <v>106</v>
      </c>
    </row>
    <row r="4" ht="12.75">
      <c r="J4" s="11" t="s">
        <v>107</v>
      </c>
    </row>
    <row r="5" spans="1:13" ht="24.75" customHeight="1">
      <c r="A5" s="544" t="s">
        <v>0</v>
      </c>
      <c r="B5" s="544"/>
      <c r="C5" s="544"/>
      <c r="D5" s="544"/>
      <c r="E5" s="544"/>
      <c r="F5" s="545" t="s">
        <v>1</v>
      </c>
      <c r="G5" s="546"/>
      <c r="H5" s="546"/>
      <c r="I5" s="546"/>
      <c r="J5" s="547"/>
      <c r="K5" s="206" t="s">
        <v>60</v>
      </c>
      <c r="L5" s="207">
        <v>50</v>
      </c>
      <c r="M5" s="208">
        <v>3</v>
      </c>
    </row>
    <row r="6" spans="1:13" ht="4.5" customHeight="1" thickBot="1">
      <c r="A6" s="12"/>
      <c r="B6" s="12"/>
      <c r="C6" s="12"/>
      <c r="D6" s="12"/>
      <c r="E6" s="13"/>
      <c r="F6" s="13"/>
      <c r="G6" s="13"/>
      <c r="H6" s="13"/>
      <c r="I6" s="13"/>
      <c r="J6" s="209"/>
      <c r="K6" s="209"/>
      <c r="L6" s="209"/>
      <c r="M6" s="210"/>
    </row>
    <row r="7" spans="1:13" ht="16.5" customHeight="1" thickTop="1">
      <c r="A7" s="211" t="s">
        <v>3</v>
      </c>
      <c r="B7" s="212"/>
      <c r="C7" s="212"/>
      <c r="D7" s="212"/>
      <c r="E7" s="213"/>
      <c r="F7" s="213"/>
      <c r="G7" s="213"/>
      <c r="H7" s="213"/>
      <c r="I7" s="213"/>
      <c r="J7" s="214"/>
      <c r="K7" s="548">
        <f>'[1]40'!H3</f>
        <v>327240</v>
      </c>
      <c r="L7" s="549"/>
      <c r="M7" s="550"/>
    </row>
    <row r="8" spans="1:13" ht="4.5" customHeight="1">
      <c r="A8" s="21"/>
      <c r="B8" s="215"/>
      <c r="C8" s="215"/>
      <c r="D8" s="215"/>
      <c r="E8" s="22"/>
      <c r="F8" s="22"/>
      <c r="G8" s="22"/>
      <c r="H8" s="216"/>
      <c r="I8" s="551"/>
      <c r="J8" s="551"/>
      <c r="K8" s="217"/>
      <c r="L8" s="217"/>
      <c r="M8" s="218"/>
    </row>
    <row r="9" spans="1:13" ht="16.5" customHeight="1">
      <c r="A9" s="552" t="s">
        <v>61</v>
      </c>
      <c r="B9" s="553"/>
      <c r="C9" s="553"/>
      <c r="D9" s="553"/>
      <c r="E9" s="554" t="str">
        <f>'[1]40'!B21</f>
        <v>Výstavba dálnice  D47 Bílovec - Ostrava Rudná - Hrušov</v>
      </c>
      <c r="F9" s="554"/>
      <c r="G9" s="554"/>
      <c r="H9" s="554"/>
      <c r="I9" s="554"/>
      <c r="J9" s="555"/>
      <c r="K9" s="556">
        <f>'[1]40'!H21</f>
        <v>327242</v>
      </c>
      <c r="L9" s="557"/>
      <c r="M9" s="558"/>
    </row>
    <row r="10" spans="1:13" ht="4.5" customHeight="1">
      <c r="A10" s="24"/>
      <c r="B10" s="22"/>
      <c r="C10" s="22"/>
      <c r="D10" s="22"/>
      <c r="E10" s="25"/>
      <c r="F10" s="25"/>
      <c r="G10" s="25"/>
      <c r="H10" s="25"/>
      <c r="I10" s="22"/>
      <c r="J10" s="219"/>
      <c r="K10" s="219"/>
      <c r="L10" s="219"/>
      <c r="M10" s="220"/>
    </row>
    <row r="11" spans="1:13" ht="19.5" customHeight="1" thickBot="1">
      <c r="A11" s="559" t="s">
        <v>6</v>
      </c>
      <c r="B11" s="560"/>
      <c r="C11" s="560"/>
      <c r="D11" s="561"/>
      <c r="E11" s="562" t="str">
        <f>'[1]40'!B7</f>
        <v>Ministerstvo dopravy</v>
      </c>
      <c r="F11" s="563"/>
      <c r="G11" s="564"/>
      <c r="H11" s="565"/>
      <c r="I11" s="221" t="s">
        <v>7</v>
      </c>
      <c r="J11" s="566" t="str">
        <f>'[1]40'!F7</f>
        <v>66003008</v>
      </c>
      <c r="K11" s="567"/>
      <c r="L11" s="567"/>
      <c r="M11" s="568"/>
    </row>
    <row r="12" spans="1:15" ht="24.75" customHeight="1" thickTop="1">
      <c r="A12" s="136" t="s">
        <v>62</v>
      </c>
      <c r="B12" s="136"/>
      <c r="C12" s="136"/>
      <c r="D12" s="136"/>
      <c r="E12" s="98"/>
      <c r="F12" s="98"/>
      <c r="G12" s="99"/>
      <c r="H12" s="99"/>
      <c r="I12" s="99"/>
      <c r="J12" s="182"/>
      <c r="K12" s="182"/>
      <c r="L12" s="182"/>
      <c r="M12" s="222"/>
      <c r="O12" s="40"/>
    </row>
    <row r="13" spans="1:15" ht="12.75" customHeight="1">
      <c r="A13" s="569" t="s">
        <v>63</v>
      </c>
      <c r="B13" s="570"/>
      <c r="C13" s="570"/>
      <c r="D13" s="571"/>
      <c r="E13" s="224"/>
      <c r="F13" s="224"/>
      <c r="G13" s="226"/>
      <c r="H13" s="94" t="s">
        <v>64</v>
      </c>
      <c r="I13" s="94" t="s">
        <v>65</v>
      </c>
      <c r="J13" s="227" t="s">
        <v>66</v>
      </c>
      <c r="K13" s="569" t="s">
        <v>67</v>
      </c>
      <c r="L13" s="570"/>
      <c r="M13" s="571"/>
      <c r="N13" s="228" t="s">
        <v>68</v>
      </c>
      <c r="O13" s="40"/>
    </row>
    <row r="14" spans="1:15" ht="12.75" customHeight="1">
      <c r="A14" s="229"/>
      <c r="B14" s="141"/>
      <c r="C14" s="141"/>
      <c r="D14" s="230"/>
      <c r="E14" s="136" t="s">
        <v>69</v>
      </c>
      <c r="F14" s="136"/>
      <c r="G14" s="99"/>
      <c r="H14" s="137"/>
      <c r="I14" s="137" t="s">
        <v>70</v>
      </c>
      <c r="J14" s="195" t="s">
        <v>71</v>
      </c>
      <c r="K14" s="572" t="s">
        <v>72</v>
      </c>
      <c r="L14" s="573"/>
      <c r="M14" s="574"/>
      <c r="N14" s="231" t="s">
        <v>73</v>
      </c>
      <c r="O14" s="40"/>
    </row>
    <row r="15" spans="1:15" ht="12.75" customHeight="1">
      <c r="A15" s="575" t="s">
        <v>74</v>
      </c>
      <c r="B15" s="576"/>
      <c r="C15" s="576"/>
      <c r="D15" s="577"/>
      <c r="E15" s="234"/>
      <c r="F15" s="234"/>
      <c r="G15" s="235"/>
      <c r="H15" s="135" t="s">
        <v>75</v>
      </c>
      <c r="I15" s="236">
        <f>'[1]41'!F5</f>
        <v>2004</v>
      </c>
      <c r="J15" s="237">
        <f>'[1]40'!L13</f>
        <v>2009</v>
      </c>
      <c r="K15" s="575" t="s">
        <v>76</v>
      </c>
      <c r="L15" s="576"/>
      <c r="M15" s="577"/>
      <c r="N15" s="238" t="s">
        <v>77</v>
      </c>
      <c r="O15" s="40"/>
    </row>
    <row r="16" spans="1:15" ht="4.5" customHeight="1" thickBot="1">
      <c r="A16" s="239"/>
      <c r="B16" s="239"/>
      <c r="C16" s="239"/>
      <c r="D16" s="239"/>
      <c r="E16" s="240"/>
      <c r="F16" s="240"/>
      <c r="G16" s="241"/>
      <c r="H16" s="242"/>
      <c r="I16" s="243"/>
      <c r="J16" s="244"/>
      <c r="K16" s="239"/>
      <c r="L16" s="239"/>
      <c r="M16" s="239"/>
      <c r="N16" s="245"/>
      <c r="O16" s="40"/>
    </row>
    <row r="17" spans="1:15" ht="13.5" customHeight="1" thickTop="1">
      <c r="A17" s="246">
        <f>L5</f>
        <v>50</v>
      </c>
      <c r="B17" s="247">
        <f>M5</f>
        <v>3</v>
      </c>
      <c r="C17" s="248">
        <v>11</v>
      </c>
      <c r="D17" s="249"/>
      <c r="E17" s="250"/>
      <c r="F17" s="250"/>
      <c r="G17" s="251"/>
      <c r="H17" s="252"/>
      <c r="I17" s="254"/>
      <c r="J17" s="255"/>
      <c r="K17" s="578"/>
      <c r="L17" s="578"/>
      <c r="M17" s="579"/>
      <c r="N17" s="256">
        <f aca="true" t="shared" si="0" ref="N17:N46">J17-I17</f>
        <v>0</v>
      </c>
      <c r="O17" s="40"/>
    </row>
    <row r="18" spans="1:15" ht="13.5" customHeight="1" hidden="1">
      <c r="A18" s="257">
        <f aca="true" t="shared" si="1" ref="A18:B46">A17</f>
        <v>50</v>
      </c>
      <c r="B18" s="258">
        <f t="shared" si="1"/>
        <v>3</v>
      </c>
      <c r="C18" s="259">
        <f aca="true" t="shared" si="2" ref="C18:C46">C17+1</f>
        <v>12</v>
      </c>
      <c r="D18" s="260"/>
      <c r="E18" s="261"/>
      <c r="F18" s="261"/>
      <c r="G18" s="262"/>
      <c r="H18" s="263"/>
      <c r="I18" s="264"/>
      <c r="J18" s="265"/>
      <c r="K18" s="580"/>
      <c r="L18" s="580"/>
      <c r="M18" s="581"/>
      <c r="N18" s="256">
        <f t="shared" si="0"/>
        <v>0</v>
      </c>
      <c r="O18" s="40"/>
    </row>
    <row r="19" spans="1:15" ht="13.5" customHeight="1" hidden="1">
      <c r="A19" s="257">
        <f t="shared" si="1"/>
        <v>50</v>
      </c>
      <c r="B19" s="258">
        <f t="shared" si="1"/>
        <v>3</v>
      </c>
      <c r="C19" s="259">
        <f t="shared" si="2"/>
        <v>13</v>
      </c>
      <c r="D19" s="260"/>
      <c r="E19" s="261"/>
      <c r="F19" s="261"/>
      <c r="G19" s="262"/>
      <c r="H19" s="263"/>
      <c r="I19" s="264"/>
      <c r="J19" s="265"/>
      <c r="K19" s="580"/>
      <c r="L19" s="580"/>
      <c r="M19" s="581"/>
      <c r="N19" s="256">
        <f t="shared" si="0"/>
        <v>0</v>
      </c>
      <c r="O19" s="40"/>
    </row>
    <row r="20" spans="1:15" ht="13.5" customHeight="1" hidden="1">
      <c r="A20" s="257">
        <f t="shared" si="1"/>
        <v>50</v>
      </c>
      <c r="B20" s="258">
        <f t="shared" si="1"/>
        <v>3</v>
      </c>
      <c r="C20" s="259">
        <f t="shared" si="2"/>
        <v>14</v>
      </c>
      <c r="D20" s="260"/>
      <c r="E20" s="266"/>
      <c r="F20" s="266"/>
      <c r="G20" s="262"/>
      <c r="H20" s="263"/>
      <c r="I20" s="264"/>
      <c r="J20" s="265"/>
      <c r="K20" s="580"/>
      <c r="L20" s="580"/>
      <c r="M20" s="581"/>
      <c r="N20" s="256">
        <f t="shared" si="0"/>
        <v>0</v>
      </c>
      <c r="O20" s="40"/>
    </row>
    <row r="21" spans="1:15" ht="13.5" customHeight="1" hidden="1">
      <c r="A21" s="257">
        <f t="shared" si="1"/>
        <v>50</v>
      </c>
      <c r="B21" s="258">
        <f t="shared" si="1"/>
        <v>3</v>
      </c>
      <c r="C21" s="259">
        <f t="shared" si="2"/>
        <v>15</v>
      </c>
      <c r="D21" s="260"/>
      <c r="E21" s="266"/>
      <c r="F21" s="266"/>
      <c r="G21" s="262"/>
      <c r="H21" s="263"/>
      <c r="I21" s="264"/>
      <c r="J21" s="267"/>
      <c r="K21" s="580"/>
      <c r="L21" s="580"/>
      <c r="M21" s="581"/>
      <c r="N21" s="256">
        <f t="shared" si="0"/>
        <v>0</v>
      </c>
      <c r="O21" s="40"/>
    </row>
    <row r="22" spans="1:15" ht="13.5" customHeight="1" hidden="1">
      <c r="A22" s="257">
        <f t="shared" si="1"/>
        <v>50</v>
      </c>
      <c r="B22" s="258">
        <f t="shared" si="1"/>
        <v>3</v>
      </c>
      <c r="C22" s="259">
        <f t="shared" si="2"/>
        <v>16</v>
      </c>
      <c r="D22" s="260"/>
      <c r="E22" s="261"/>
      <c r="F22" s="268"/>
      <c r="G22" s="262"/>
      <c r="H22" s="263"/>
      <c r="I22" s="264"/>
      <c r="J22" s="265"/>
      <c r="K22" s="580"/>
      <c r="L22" s="580"/>
      <c r="M22" s="581"/>
      <c r="N22" s="256">
        <f t="shared" si="0"/>
        <v>0</v>
      </c>
      <c r="O22" s="40"/>
    </row>
    <row r="23" spans="1:15" ht="13.5" customHeight="1" hidden="1">
      <c r="A23" s="257">
        <f t="shared" si="1"/>
        <v>50</v>
      </c>
      <c r="B23" s="258">
        <f t="shared" si="1"/>
        <v>3</v>
      </c>
      <c r="C23" s="259">
        <f t="shared" si="2"/>
        <v>17</v>
      </c>
      <c r="D23" s="260"/>
      <c r="E23" s="261"/>
      <c r="F23" s="261"/>
      <c r="G23" s="262"/>
      <c r="H23" s="263"/>
      <c r="I23" s="264"/>
      <c r="J23" s="265"/>
      <c r="K23" s="580"/>
      <c r="L23" s="580"/>
      <c r="M23" s="581"/>
      <c r="N23" s="256">
        <f t="shared" si="0"/>
        <v>0</v>
      </c>
      <c r="O23" s="40"/>
    </row>
    <row r="24" spans="1:15" ht="13.5" customHeight="1" hidden="1">
      <c r="A24" s="257">
        <f t="shared" si="1"/>
        <v>50</v>
      </c>
      <c r="B24" s="258">
        <f t="shared" si="1"/>
        <v>3</v>
      </c>
      <c r="C24" s="259">
        <f t="shared" si="2"/>
        <v>18</v>
      </c>
      <c r="D24" s="260"/>
      <c r="E24" s="266"/>
      <c r="F24" s="266"/>
      <c r="G24" s="262"/>
      <c r="H24" s="263"/>
      <c r="I24" s="264"/>
      <c r="J24" s="265"/>
      <c r="K24" s="580"/>
      <c r="L24" s="580"/>
      <c r="M24" s="581"/>
      <c r="N24" s="256">
        <f t="shared" si="0"/>
        <v>0</v>
      </c>
      <c r="O24" s="40"/>
    </row>
    <row r="25" spans="1:15" ht="13.5" customHeight="1" hidden="1">
      <c r="A25" s="257">
        <f t="shared" si="1"/>
        <v>50</v>
      </c>
      <c r="B25" s="258">
        <f t="shared" si="1"/>
        <v>3</v>
      </c>
      <c r="C25" s="259">
        <f t="shared" si="2"/>
        <v>19</v>
      </c>
      <c r="D25" s="260"/>
      <c r="E25" s="266"/>
      <c r="F25" s="266"/>
      <c r="G25" s="262"/>
      <c r="H25" s="263"/>
      <c r="I25" s="264"/>
      <c r="J25" s="267"/>
      <c r="K25" s="580"/>
      <c r="L25" s="580"/>
      <c r="M25" s="581"/>
      <c r="N25" s="256">
        <f t="shared" si="0"/>
        <v>0</v>
      </c>
      <c r="O25" s="40"/>
    </row>
    <row r="26" spans="1:15" ht="13.5" customHeight="1" hidden="1">
      <c r="A26" s="257">
        <f t="shared" si="1"/>
        <v>50</v>
      </c>
      <c r="B26" s="258">
        <f t="shared" si="1"/>
        <v>3</v>
      </c>
      <c r="C26" s="259">
        <f t="shared" si="2"/>
        <v>20</v>
      </c>
      <c r="D26" s="260"/>
      <c r="E26" s="268"/>
      <c r="F26" s="268"/>
      <c r="G26" s="262"/>
      <c r="H26" s="172"/>
      <c r="I26" s="264"/>
      <c r="J26" s="265"/>
      <c r="K26" s="580"/>
      <c r="L26" s="580"/>
      <c r="M26" s="581"/>
      <c r="N26" s="256">
        <f t="shared" si="0"/>
        <v>0</v>
      </c>
      <c r="O26" s="40"/>
    </row>
    <row r="27" spans="1:15" ht="13.5" customHeight="1" hidden="1">
      <c r="A27" s="257">
        <f t="shared" si="1"/>
        <v>50</v>
      </c>
      <c r="B27" s="258">
        <f t="shared" si="1"/>
        <v>3</v>
      </c>
      <c r="C27" s="258">
        <f t="shared" si="2"/>
        <v>21</v>
      </c>
      <c r="D27" s="260"/>
      <c r="E27" s="261"/>
      <c r="F27" s="261"/>
      <c r="G27" s="262"/>
      <c r="H27" s="263"/>
      <c r="I27" s="264"/>
      <c r="J27" s="265"/>
      <c r="K27" s="580"/>
      <c r="L27" s="580"/>
      <c r="M27" s="581"/>
      <c r="N27" s="256">
        <f t="shared" si="0"/>
        <v>0</v>
      </c>
      <c r="O27" s="40"/>
    </row>
    <row r="28" spans="1:15" ht="13.5" customHeight="1" hidden="1">
      <c r="A28" s="257">
        <f t="shared" si="1"/>
        <v>50</v>
      </c>
      <c r="B28" s="258">
        <f t="shared" si="1"/>
        <v>3</v>
      </c>
      <c r="C28" s="258">
        <f t="shared" si="2"/>
        <v>22</v>
      </c>
      <c r="D28" s="260"/>
      <c r="E28" s="261"/>
      <c r="F28" s="261"/>
      <c r="G28" s="262"/>
      <c r="H28" s="263"/>
      <c r="I28" s="264"/>
      <c r="J28" s="265"/>
      <c r="K28" s="580"/>
      <c r="L28" s="580"/>
      <c r="M28" s="581"/>
      <c r="N28" s="256">
        <f t="shared" si="0"/>
        <v>0</v>
      </c>
      <c r="O28" s="40"/>
    </row>
    <row r="29" spans="1:15" ht="13.5" customHeight="1" hidden="1">
      <c r="A29" s="257">
        <f t="shared" si="1"/>
        <v>50</v>
      </c>
      <c r="B29" s="258">
        <f t="shared" si="1"/>
        <v>3</v>
      </c>
      <c r="C29" s="258">
        <f t="shared" si="2"/>
        <v>23</v>
      </c>
      <c r="D29" s="260"/>
      <c r="E29" s="261"/>
      <c r="F29" s="261"/>
      <c r="G29" s="262"/>
      <c r="H29" s="263"/>
      <c r="I29" s="264"/>
      <c r="J29" s="267"/>
      <c r="K29" s="580"/>
      <c r="L29" s="580"/>
      <c r="M29" s="581"/>
      <c r="N29" s="256">
        <f t="shared" si="0"/>
        <v>0</v>
      </c>
      <c r="O29" s="40"/>
    </row>
    <row r="30" spans="1:15" ht="13.5" customHeight="1" hidden="1">
      <c r="A30" s="257">
        <f t="shared" si="1"/>
        <v>50</v>
      </c>
      <c r="B30" s="258">
        <f t="shared" si="1"/>
        <v>3</v>
      </c>
      <c r="C30" s="258">
        <f t="shared" si="2"/>
        <v>24</v>
      </c>
      <c r="D30" s="260"/>
      <c r="E30" s="261"/>
      <c r="F30" s="261"/>
      <c r="G30" s="262"/>
      <c r="H30" s="263"/>
      <c r="I30" s="264"/>
      <c r="J30" s="265"/>
      <c r="K30" s="580"/>
      <c r="L30" s="580"/>
      <c r="M30" s="581"/>
      <c r="N30" s="256">
        <f t="shared" si="0"/>
        <v>0</v>
      </c>
      <c r="O30" s="40"/>
    </row>
    <row r="31" spans="1:15" ht="13.5" customHeight="1" hidden="1">
      <c r="A31" s="257">
        <f t="shared" si="1"/>
        <v>50</v>
      </c>
      <c r="B31" s="258">
        <f t="shared" si="1"/>
        <v>3</v>
      </c>
      <c r="C31" s="258">
        <f t="shared" si="2"/>
        <v>25</v>
      </c>
      <c r="D31" s="260"/>
      <c r="E31" s="261"/>
      <c r="F31" s="261"/>
      <c r="G31" s="262"/>
      <c r="H31" s="263"/>
      <c r="I31" s="264"/>
      <c r="J31" s="265"/>
      <c r="K31" s="580"/>
      <c r="L31" s="580"/>
      <c r="M31" s="581"/>
      <c r="N31" s="256">
        <f t="shared" si="0"/>
        <v>0</v>
      </c>
      <c r="O31" s="40"/>
    </row>
    <row r="32" spans="1:15" ht="13.5" customHeight="1" hidden="1">
      <c r="A32" s="257">
        <f t="shared" si="1"/>
        <v>50</v>
      </c>
      <c r="B32" s="258">
        <f t="shared" si="1"/>
        <v>3</v>
      </c>
      <c r="C32" s="258">
        <f t="shared" si="2"/>
        <v>26</v>
      </c>
      <c r="D32" s="260"/>
      <c r="E32" s="261"/>
      <c r="F32" s="261"/>
      <c r="G32" s="262"/>
      <c r="H32" s="263"/>
      <c r="I32" s="264"/>
      <c r="J32" s="265"/>
      <c r="K32" s="580"/>
      <c r="L32" s="580"/>
      <c r="M32" s="581"/>
      <c r="N32" s="256">
        <f t="shared" si="0"/>
        <v>0</v>
      </c>
      <c r="O32" s="40"/>
    </row>
    <row r="33" spans="1:15" ht="13.5" customHeight="1" hidden="1">
      <c r="A33" s="257">
        <f t="shared" si="1"/>
        <v>50</v>
      </c>
      <c r="B33" s="258">
        <f t="shared" si="1"/>
        <v>3</v>
      </c>
      <c r="C33" s="258">
        <f t="shared" si="2"/>
        <v>27</v>
      </c>
      <c r="D33" s="260"/>
      <c r="E33" s="261"/>
      <c r="F33" s="261"/>
      <c r="G33" s="262"/>
      <c r="H33" s="263"/>
      <c r="I33" s="264"/>
      <c r="J33" s="267"/>
      <c r="K33" s="580"/>
      <c r="L33" s="580"/>
      <c r="M33" s="581"/>
      <c r="N33" s="256">
        <f t="shared" si="0"/>
        <v>0</v>
      </c>
      <c r="O33" s="40"/>
    </row>
    <row r="34" spans="1:15" ht="13.5" customHeight="1" hidden="1">
      <c r="A34" s="257">
        <f t="shared" si="1"/>
        <v>50</v>
      </c>
      <c r="B34" s="258">
        <f t="shared" si="1"/>
        <v>3</v>
      </c>
      <c r="C34" s="258">
        <f t="shared" si="2"/>
        <v>28</v>
      </c>
      <c r="D34" s="260"/>
      <c r="E34" s="261"/>
      <c r="F34" s="261"/>
      <c r="G34" s="262"/>
      <c r="H34" s="263"/>
      <c r="I34" s="264"/>
      <c r="J34" s="267"/>
      <c r="K34" s="580"/>
      <c r="L34" s="580"/>
      <c r="M34" s="581"/>
      <c r="N34" s="256">
        <f t="shared" si="0"/>
        <v>0</v>
      </c>
      <c r="O34" s="40"/>
    </row>
    <row r="35" spans="1:15" ht="13.5" customHeight="1" hidden="1">
      <c r="A35" s="257">
        <f t="shared" si="1"/>
        <v>50</v>
      </c>
      <c r="B35" s="258">
        <f t="shared" si="1"/>
        <v>3</v>
      </c>
      <c r="C35" s="258">
        <f t="shared" si="2"/>
        <v>29</v>
      </c>
      <c r="D35" s="260"/>
      <c r="E35" s="261"/>
      <c r="F35" s="261"/>
      <c r="G35" s="262"/>
      <c r="H35" s="263"/>
      <c r="I35" s="271"/>
      <c r="J35" s="265"/>
      <c r="K35" s="580"/>
      <c r="L35" s="580"/>
      <c r="M35" s="581"/>
      <c r="N35" s="256">
        <f t="shared" si="0"/>
        <v>0</v>
      </c>
      <c r="O35" s="40"/>
    </row>
    <row r="36" spans="1:15" ht="13.5" customHeight="1" hidden="1">
      <c r="A36" s="257">
        <f t="shared" si="1"/>
        <v>50</v>
      </c>
      <c r="B36" s="258">
        <f t="shared" si="1"/>
        <v>3</v>
      </c>
      <c r="C36" s="258">
        <f t="shared" si="2"/>
        <v>30</v>
      </c>
      <c r="D36" s="260"/>
      <c r="E36" s="96"/>
      <c r="F36" s="96"/>
      <c r="G36" s="262"/>
      <c r="H36" s="272"/>
      <c r="I36" s="264"/>
      <c r="J36" s="265"/>
      <c r="K36" s="580"/>
      <c r="L36" s="580"/>
      <c r="M36" s="581"/>
      <c r="N36" s="256">
        <f t="shared" si="0"/>
        <v>0</v>
      </c>
      <c r="O36" s="40"/>
    </row>
    <row r="37" spans="1:15" ht="13.5" customHeight="1" hidden="1">
      <c r="A37" s="257">
        <f t="shared" si="1"/>
        <v>50</v>
      </c>
      <c r="B37" s="258">
        <f t="shared" si="1"/>
        <v>3</v>
      </c>
      <c r="C37" s="258">
        <f t="shared" si="2"/>
        <v>31</v>
      </c>
      <c r="D37" s="260"/>
      <c r="E37" s="261"/>
      <c r="F37" s="261"/>
      <c r="G37" s="262"/>
      <c r="H37" s="263"/>
      <c r="I37" s="264"/>
      <c r="J37" s="265"/>
      <c r="K37" s="580"/>
      <c r="L37" s="580"/>
      <c r="M37" s="581"/>
      <c r="N37" s="256">
        <f t="shared" si="0"/>
        <v>0</v>
      </c>
      <c r="O37" s="40"/>
    </row>
    <row r="38" spans="1:15" ht="13.5" customHeight="1" hidden="1">
      <c r="A38" s="257">
        <f t="shared" si="1"/>
        <v>50</v>
      </c>
      <c r="B38" s="258">
        <f t="shared" si="1"/>
        <v>3</v>
      </c>
      <c r="C38" s="258">
        <f t="shared" si="2"/>
        <v>32</v>
      </c>
      <c r="D38" s="260"/>
      <c r="E38" s="261"/>
      <c r="F38" s="261"/>
      <c r="G38" s="262"/>
      <c r="H38" s="263"/>
      <c r="I38" s="264"/>
      <c r="J38" s="267"/>
      <c r="K38" s="580"/>
      <c r="L38" s="580"/>
      <c r="M38" s="581"/>
      <c r="N38" s="256">
        <f t="shared" si="0"/>
        <v>0</v>
      </c>
      <c r="O38" s="40"/>
    </row>
    <row r="39" spans="1:15" ht="13.5" customHeight="1" hidden="1">
      <c r="A39" s="257">
        <f t="shared" si="1"/>
        <v>50</v>
      </c>
      <c r="B39" s="258">
        <f t="shared" si="1"/>
        <v>3</v>
      </c>
      <c r="C39" s="258">
        <f t="shared" si="2"/>
        <v>33</v>
      </c>
      <c r="D39" s="260"/>
      <c r="E39" s="261"/>
      <c r="F39" s="266"/>
      <c r="G39" s="262"/>
      <c r="H39" s="263"/>
      <c r="I39" s="264"/>
      <c r="J39" s="265"/>
      <c r="K39" s="580"/>
      <c r="L39" s="580"/>
      <c r="M39" s="581"/>
      <c r="N39" s="256">
        <f t="shared" si="0"/>
        <v>0</v>
      </c>
      <c r="O39" s="40"/>
    </row>
    <row r="40" spans="1:15" ht="13.5" customHeight="1" hidden="1">
      <c r="A40" s="257">
        <f t="shared" si="1"/>
        <v>50</v>
      </c>
      <c r="B40" s="258">
        <f t="shared" si="1"/>
        <v>3</v>
      </c>
      <c r="C40" s="258">
        <f t="shared" si="2"/>
        <v>34</v>
      </c>
      <c r="D40" s="260"/>
      <c r="E40" s="261"/>
      <c r="F40" s="266"/>
      <c r="G40" s="262"/>
      <c r="H40" s="263"/>
      <c r="I40" s="264"/>
      <c r="J40" s="265"/>
      <c r="K40" s="580"/>
      <c r="L40" s="580"/>
      <c r="M40" s="581"/>
      <c r="N40" s="256">
        <f t="shared" si="0"/>
        <v>0</v>
      </c>
      <c r="O40" s="40"/>
    </row>
    <row r="41" spans="1:15" ht="13.5" customHeight="1" hidden="1">
      <c r="A41" s="257">
        <f t="shared" si="1"/>
        <v>50</v>
      </c>
      <c r="B41" s="258">
        <f t="shared" si="1"/>
        <v>3</v>
      </c>
      <c r="C41" s="258">
        <f t="shared" si="2"/>
        <v>35</v>
      </c>
      <c r="D41" s="260"/>
      <c r="E41" s="261"/>
      <c r="F41" s="266"/>
      <c r="G41" s="262"/>
      <c r="H41" s="263"/>
      <c r="I41" s="264"/>
      <c r="J41" s="265"/>
      <c r="K41" s="580"/>
      <c r="L41" s="580"/>
      <c r="M41" s="581"/>
      <c r="N41" s="256">
        <f t="shared" si="0"/>
        <v>0</v>
      </c>
      <c r="O41" s="40"/>
    </row>
    <row r="42" spans="1:15" ht="13.5" customHeight="1" hidden="1">
      <c r="A42" s="257">
        <f t="shared" si="1"/>
        <v>50</v>
      </c>
      <c r="B42" s="258">
        <f t="shared" si="1"/>
        <v>3</v>
      </c>
      <c r="C42" s="258">
        <f t="shared" si="2"/>
        <v>36</v>
      </c>
      <c r="D42" s="260"/>
      <c r="E42" s="261"/>
      <c r="F42" s="266"/>
      <c r="G42" s="262"/>
      <c r="H42" s="263"/>
      <c r="I42" s="264"/>
      <c r="J42" s="267"/>
      <c r="K42" s="580"/>
      <c r="L42" s="580"/>
      <c r="M42" s="581"/>
      <c r="N42" s="256">
        <f t="shared" si="0"/>
        <v>0</v>
      </c>
      <c r="O42" s="40"/>
    </row>
    <row r="43" spans="1:15" ht="13.5" customHeight="1" hidden="1">
      <c r="A43" s="257">
        <f t="shared" si="1"/>
        <v>50</v>
      </c>
      <c r="B43" s="258">
        <f t="shared" si="1"/>
        <v>3</v>
      </c>
      <c r="C43" s="258">
        <f t="shared" si="2"/>
        <v>37</v>
      </c>
      <c r="D43" s="260"/>
      <c r="E43" s="261"/>
      <c r="F43" s="266"/>
      <c r="G43" s="262"/>
      <c r="H43" s="263"/>
      <c r="I43" s="264"/>
      <c r="J43" s="267"/>
      <c r="K43" s="580"/>
      <c r="L43" s="580"/>
      <c r="M43" s="581"/>
      <c r="N43" s="256">
        <f t="shared" si="0"/>
        <v>0</v>
      </c>
      <c r="O43" s="40"/>
    </row>
    <row r="44" spans="1:15" ht="13.5" customHeight="1" hidden="1">
      <c r="A44" s="257">
        <f t="shared" si="1"/>
        <v>50</v>
      </c>
      <c r="B44" s="258">
        <f t="shared" si="1"/>
        <v>3</v>
      </c>
      <c r="C44" s="258">
        <f t="shared" si="2"/>
        <v>38</v>
      </c>
      <c r="D44" s="260"/>
      <c r="E44" s="266"/>
      <c r="F44" s="266"/>
      <c r="G44" s="262"/>
      <c r="H44" s="263"/>
      <c r="I44" s="264"/>
      <c r="J44" s="267"/>
      <c r="K44" s="580"/>
      <c r="L44" s="580"/>
      <c r="M44" s="581"/>
      <c r="N44" s="256">
        <f t="shared" si="0"/>
        <v>0</v>
      </c>
      <c r="O44" s="40"/>
    </row>
    <row r="45" spans="1:15" ht="13.5" customHeight="1" hidden="1">
      <c r="A45" s="257">
        <f t="shared" si="1"/>
        <v>50</v>
      </c>
      <c r="B45" s="258">
        <f t="shared" si="1"/>
        <v>3</v>
      </c>
      <c r="C45" s="258">
        <f t="shared" si="2"/>
        <v>39</v>
      </c>
      <c r="D45" s="260"/>
      <c r="E45" s="266"/>
      <c r="F45" s="266"/>
      <c r="G45" s="262"/>
      <c r="H45" s="263"/>
      <c r="I45" s="264"/>
      <c r="J45" s="267"/>
      <c r="K45" s="580"/>
      <c r="L45" s="580"/>
      <c r="M45" s="581"/>
      <c r="N45" s="256">
        <f t="shared" si="0"/>
        <v>0</v>
      </c>
      <c r="O45" s="40"/>
    </row>
    <row r="46" spans="1:15" ht="13.5" customHeight="1" thickBot="1">
      <c r="A46" s="273">
        <f t="shared" si="1"/>
        <v>50</v>
      </c>
      <c r="B46" s="274">
        <f t="shared" si="1"/>
        <v>3</v>
      </c>
      <c r="C46" s="274">
        <f t="shared" si="2"/>
        <v>40</v>
      </c>
      <c r="D46" s="275"/>
      <c r="E46" s="276"/>
      <c r="F46" s="276"/>
      <c r="G46" s="277"/>
      <c r="H46" s="278"/>
      <c r="I46" s="279"/>
      <c r="J46" s="404"/>
      <c r="K46" s="582"/>
      <c r="L46" s="582"/>
      <c r="M46" s="583"/>
      <c r="N46" s="256">
        <f t="shared" si="0"/>
        <v>0</v>
      </c>
      <c r="O46" s="40"/>
    </row>
    <row r="47" spans="1:15" ht="6.75" customHeight="1" thickTop="1">
      <c r="A47" s="281"/>
      <c r="B47" s="281"/>
      <c r="C47" s="281"/>
      <c r="D47" s="281"/>
      <c r="E47" s="282"/>
      <c r="F47" s="282"/>
      <c r="G47" s="283"/>
      <c r="H47" s="284"/>
      <c r="I47" s="285"/>
      <c r="J47" s="195"/>
      <c r="K47" s="227"/>
      <c r="L47" s="227"/>
      <c r="M47" s="286"/>
      <c r="N47" s="287"/>
      <c r="O47" s="40"/>
    </row>
    <row r="48" spans="1:15" ht="12.75" customHeight="1">
      <c r="A48" s="288" t="s">
        <v>78</v>
      </c>
      <c r="B48" s="289"/>
      <c r="C48" s="289"/>
      <c r="D48" s="289"/>
      <c r="E48" s="185" t="s">
        <v>56</v>
      </c>
      <c r="F48" s="290"/>
      <c r="G48" s="291"/>
      <c r="H48" s="292"/>
      <c r="I48" s="293"/>
      <c r="J48" s="294"/>
      <c r="K48" s="294"/>
      <c r="L48" s="294"/>
      <c r="M48" s="295"/>
      <c r="O48" s="40"/>
    </row>
    <row r="49" spans="1:15" ht="12.75" customHeight="1">
      <c r="A49" s="193"/>
      <c r="B49" s="296"/>
      <c r="C49" s="296"/>
      <c r="D49" s="296"/>
      <c r="E49" s="191" t="s">
        <v>57</v>
      </c>
      <c r="F49" s="297"/>
      <c r="G49" s="298"/>
      <c r="H49" s="299"/>
      <c r="I49" s="300"/>
      <c r="J49" s="195"/>
      <c r="K49" s="195"/>
      <c r="L49" s="195"/>
      <c r="M49" s="197"/>
      <c r="O49" s="40"/>
    </row>
    <row r="50" spans="1:15" ht="12.75" customHeight="1">
      <c r="A50" s="193"/>
      <c r="B50" s="296"/>
      <c r="C50" s="296"/>
      <c r="D50" s="296"/>
      <c r="E50" s="191" t="s">
        <v>58</v>
      </c>
      <c r="F50" s="297"/>
      <c r="G50" s="298"/>
      <c r="H50" s="299"/>
      <c r="I50" s="300"/>
      <c r="J50" s="195"/>
      <c r="K50" s="195"/>
      <c r="L50" s="195"/>
      <c r="M50" s="197"/>
      <c r="O50" s="40"/>
    </row>
    <row r="51" spans="1:15" ht="12.75" customHeight="1">
      <c r="A51" s="193"/>
      <c r="B51" s="296"/>
      <c r="C51" s="296"/>
      <c r="D51" s="296"/>
      <c r="E51" s="191" t="s">
        <v>59</v>
      </c>
      <c r="F51" s="297"/>
      <c r="G51" s="298"/>
      <c r="H51" s="299"/>
      <c r="I51" s="300"/>
      <c r="J51" s="195"/>
      <c r="K51" s="195"/>
      <c r="L51" s="195"/>
      <c r="M51" s="197"/>
      <c r="O51" s="40"/>
    </row>
    <row r="52" spans="1:15" ht="12.75" customHeight="1">
      <c r="A52" s="301"/>
      <c r="B52" s="302"/>
      <c r="C52" s="302"/>
      <c r="D52" s="302"/>
      <c r="E52" s="199"/>
      <c r="F52" s="303"/>
      <c r="G52" s="304"/>
      <c r="H52" s="305"/>
      <c r="I52" s="306"/>
      <c r="J52" s="201"/>
      <c r="K52" s="201"/>
      <c r="L52" s="201"/>
      <c r="M52" s="203"/>
      <c r="O52" s="40"/>
    </row>
    <row r="53" spans="1:15" ht="24.75" customHeight="1">
      <c r="A53" s="136" t="s">
        <v>79</v>
      </c>
      <c r="B53" s="136"/>
      <c r="C53" s="136"/>
      <c r="D53" s="136"/>
      <c r="E53" s="307"/>
      <c r="F53" s="307"/>
      <c r="G53" s="308"/>
      <c r="H53" s="309"/>
      <c r="I53" s="310"/>
      <c r="J53" s="311"/>
      <c r="K53" s="311"/>
      <c r="L53" s="311"/>
      <c r="M53" s="312"/>
      <c r="O53" s="40"/>
    </row>
    <row r="54" spans="1:15" ht="12.75" customHeight="1">
      <c r="A54" s="569" t="s">
        <v>63</v>
      </c>
      <c r="B54" s="570"/>
      <c r="C54" s="570"/>
      <c r="D54" s="571"/>
      <c r="E54" s="224"/>
      <c r="F54" s="224"/>
      <c r="G54" s="226"/>
      <c r="H54" s="94" t="s">
        <v>64</v>
      </c>
      <c r="I54" s="94" t="s">
        <v>80</v>
      </c>
      <c r="J54" s="223" t="s">
        <v>81</v>
      </c>
      <c r="K54" s="569" t="s">
        <v>67</v>
      </c>
      <c r="L54" s="570"/>
      <c r="M54" s="571"/>
      <c r="N54" s="313" t="s">
        <v>82</v>
      </c>
      <c r="O54" s="40"/>
    </row>
    <row r="55" spans="1:15" ht="12.75" customHeight="1">
      <c r="A55" s="229"/>
      <c r="B55" s="141"/>
      <c r="C55" s="141"/>
      <c r="D55" s="230"/>
      <c r="E55" s="136" t="s">
        <v>69</v>
      </c>
      <c r="F55" s="136"/>
      <c r="G55" s="99"/>
      <c r="H55" s="137"/>
      <c r="I55" s="137" t="s">
        <v>83</v>
      </c>
      <c r="J55" s="229" t="s">
        <v>84</v>
      </c>
      <c r="K55" s="572" t="s">
        <v>72</v>
      </c>
      <c r="L55" s="573"/>
      <c r="M55" s="574"/>
      <c r="N55" s="314" t="s">
        <v>85</v>
      </c>
      <c r="O55" s="40"/>
    </row>
    <row r="56" spans="1:15" ht="12.75" customHeight="1">
      <c r="A56" s="575" t="s">
        <v>74</v>
      </c>
      <c r="B56" s="576"/>
      <c r="C56" s="576"/>
      <c r="D56" s="577"/>
      <c r="E56" s="234"/>
      <c r="F56" s="234"/>
      <c r="G56" s="235"/>
      <c r="H56" s="135" t="s">
        <v>75</v>
      </c>
      <c r="I56" s="135" t="s">
        <v>86</v>
      </c>
      <c r="J56" s="232" t="s">
        <v>87</v>
      </c>
      <c r="K56" s="575" t="s">
        <v>76</v>
      </c>
      <c r="L56" s="576"/>
      <c r="M56" s="577"/>
      <c r="N56" s="315" t="s">
        <v>77</v>
      </c>
      <c r="O56" s="40"/>
    </row>
    <row r="57" spans="1:15" ht="4.5" customHeight="1" thickBot="1">
      <c r="A57" s="233"/>
      <c r="B57" s="233"/>
      <c r="C57" s="233"/>
      <c r="D57" s="233"/>
      <c r="E57" s="234"/>
      <c r="F57" s="234"/>
      <c r="G57" s="235"/>
      <c r="H57" s="233"/>
      <c r="I57" s="141"/>
      <c r="J57" s="233"/>
      <c r="K57" s="233"/>
      <c r="L57" s="233"/>
      <c r="M57" s="233"/>
      <c r="N57" s="316"/>
      <c r="O57" s="40"/>
    </row>
    <row r="58" spans="1:15" ht="15" customHeight="1" thickTop="1">
      <c r="A58" s="317">
        <f>A46</f>
        <v>50</v>
      </c>
      <c r="B58" s="318">
        <f>B46</f>
        <v>3</v>
      </c>
      <c r="C58" s="318">
        <f>C46+1</f>
        <v>41</v>
      </c>
      <c r="D58" s="249">
        <v>22</v>
      </c>
      <c r="E58" s="319" t="s">
        <v>88</v>
      </c>
      <c r="F58" s="320"/>
      <c r="G58" s="319"/>
      <c r="H58" s="321" t="s">
        <v>89</v>
      </c>
      <c r="I58" s="322">
        <v>91.2</v>
      </c>
      <c r="J58" s="323">
        <v>8011</v>
      </c>
      <c r="K58" s="584" t="s">
        <v>90</v>
      </c>
      <c r="L58" s="578"/>
      <c r="M58" s="579"/>
      <c r="N58" s="316"/>
      <c r="O58" s="40"/>
    </row>
    <row r="59" spans="1:15" ht="15" customHeight="1">
      <c r="A59" s="257">
        <f aca="true" t="shared" si="3" ref="A59:B66">A58</f>
        <v>50</v>
      </c>
      <c r="B59" s="258">
        <f t="shared" si="3"/>
        <v>3</v>
      </c>
      <c r="C59" s="258">
        <f aca="true" t="shared" si="4" ref="C59:C66">C58+1</f>
        <v>42</v>
      </c>
      <c r="D59" s="260">
        <f>D58</f>
        <v>22</v>
      </c>
      <c r="E59" s="268" t="s">
        <v>91</v>
      </c>
      <c r="F59" s="324"/>
      <c r="G59" s="268"/>
      <c r="H59" s="325" t="s">
        <v>89</v>
      </c>
      <c r="I59" s="326">
        <v>8.8</v>
      </c>
      <c r="J59" s="327">
        <f aca="true" t="shared" si="5" ref="J59:J64">J58+1</f>
        <v>8012</v>
      </c>
      <c r="K59" s="585" t="s">
        <v>90</v>
      </c>
      <c r="L59" s="580"/>
      <c r="M59" s="581"/>
      <c r="N59" s="316"/>
      <c r="O59" s="40"/>
    </row>
    <row r="60" spans="1:15" ht="15" customHeight="1">
      <c r="A60" s="257">
        <f t="shared" si="3"/>
        <v>50</v>
      </c>
      <c r="B60" s="258">
        <f t="shared" si="3"/>
        <v>3</v>
      </c>
      <c r="C60" s="258">
        <f t="shared" si="4"/>
        <v>43</v>
      </c>
      <c r="D60" s="260"/>
      <c r="E60" s="261"/>
      <c r="F60" s="261"/>
      <c r="G60" s="328"/>
      <c r="H60" s="329"/>
      <c r="I60" s="269"/>
      <c r="J60" s="327">
        <f t="shared" si="5"/>
        <v>8013</v>
      </c>
      <c r="K60" s="585"/>
      <c r="L60" s="580"/>
      <c r="M60" s="581"/>
      <c r="N60" s="316"/>
      <c r="O60" s="40"/>
    </row>
    <row r="61" spans="1:15" ht="15" customHeight="1">
      <c r="A61" s="257">
        <f t="shared" si="3"/>
        <v>50</v>
      </c>
      <c r="B61" s="258">
        <f t="shared" si="3"/>
        <v>3</v>
      </c>
      <c r="C61" s="258">
        <f t="shared" si="4"/>
        <v>44</v>
      </c>
      <c r="D61" s="260">
        <v>23</v>
      </c>
      <c r="E61" s="589" t="s">
        <v>92</v>
      </c>
      <c r="F61" s="590"/>
      <c r="G61" s="591"/>
      <c r="H61" s="325" t="s">
        <v>93</v>
      </c>
      <c r="I61" s="265">
        <v>37100</v>
      </c>
      <c r="J61" s="327">
        <f t="shared" si="5"/>
        <v>8014</v>
      </c>
      <c r="K61" s="586" t="s">
        <v>47</v>
      </c>
      <c r="L61" s="587"/>
      <c r="M61" s="588"/>
      <c r="N61" s="316"/>
      <c r="O61" s="40"/>
    </row>
    <row r="62" spans="1:15" ht="15" customHeight="1">
      <c r="A62" s="257">
        <f t="shared" si="3"/>
        <v>50</v>
      </c>
      <c r="B62" s="258">
        <f t="shared" si="3"/>
        <v>3</v>
      </c>
      <c r="C62" s="258">
        <f t="shared" si="4"/>
        <v>45</v>
      </c>
      <c r="D62" s="260"/>
      <c r="E62" s="405"/>
      <c r="F62" s="266"/>
      <c r="G62" s="337"/>
      <c r="H62" s="333"/>
      <c r="I62" s="269"/>
      <c r="J62" s="327">
        <f t="shared" si="5"/>
        <v>8015</v>
      </c>
      <c r="K62" s="585"/>
      <c r="L62" s="580"/>
      <c r="M62" s="581"/>
      <c r="N62" s="316"/>
      <c r="O62" s="40"/>
    </row>
    <row r="63" spans="1:15" ht="15" customHeight="1">
      <c r="A63" s="257">
        <f t="shared" si="3"/>
        <v>50</v>
      </c>
      <c r="B63" s="258">
        <f t="shared" si="3"/>
        <v>3</v>
      </c>
      <c r="C63" s="258">
        <f t="shared" si="4"/>
        <v>46</v>
      </c>
      <c r="D63" s="260">
        <v>24</v>
      </c>
      <c r="E63" s="406" t="s">
        <v>100</v>
      </c>
      <c r="F63" s="407"/>
      <c r="G63" s="408"/>
      <c r="H63" s="331" t="s">
        <v>89</v>
      </c>
      <c r="I63" s="326">
        <v>8</v>
      </c>
      <c r="J63" s="327">
        <f t="shared" si="5"/>
        <v>8016</v>
      </c>
      <c r="K63" s="586" t="s">
        <v>47</v>
      </c>
      <c r="L63" s="587"/>
      <c r="M63" s="588"/>
      <c r="N63" s="316"/>
      <c r="O63" s="40"/>
    </row>
    <row r="64" spans="1:15" ht="15" customHeight="1">
      <c r="A64" s="257">
        <f t="shared" si="3"/>
        <v>50</v>
      </c>
      <c r="B64" s="258">
        <f t="shared" si="3"/>
        <v>3</v>
      </c>
      <c r="C64" s="258">
        <f t="shared" si="4"/>
        <v>47</v>
      </c>
      <c r="D64" s="260">
        <v>24</v>
      </c>
      <c r="E64" s="406" t="s">
        <v>101</v>
      </c>
      <c r="F64" s="266"/>
      <c r="G64" s="337"/>
      <c r="H64" s="409" t="s">
        <v>89</v>
      </c>
      <c r="I64" s="326">
        <v>8.7</v>
      </c>
      <c r="J64" s="327">
        <f t="shared" si="5"/>
        <v>8017</v>
      </c>
      <c r="K64" s="586" t="s">
        <v>47</v>
      </c>
      <c r="L64" s="587"/>
      <c r="M64" s="588"/>
      <c r="N64" s="316"/>
      <c r="O64" s="40"/>
    </row>
    <row r="65" spans="1:15" ht="15" customHeight="1">
      <c r="A65" s="257">
        <f t="shared" si="3"/>
        <v>50</v>
      </c>
      <c r="B65" s="258">
        <f t="shared" si="3"/>
        <v>3</v>
      </c>
      <c r="C65" s="258">
        <f t="shared" si="4"/>
        <v>48</v>
      </c>
      <c r="D65" s="260">
        <v>24</v>
      </c>
      <c r="E65" s="406" t="s">
        <v>102</v>
      </c>
      <c r="F65" s="266"/>
      <c r="G65" s="337"/>
      <c r="H65" s="409" t="s">
        <v>89</v>
      </c>
      <c r="I65" s="339">
        <v>12.8</v>
      </c>
      <c r="J65" s="410">
        <v>8018</v>
      </c>
      <c r="K65" s="586" t="s">
        <v>47</v>
      </c>
      <c r="L65" s="587"/>
      <c r="M65" s="588"/>
      <c r="N65" s="316"/>
      <c r="O65" s="40"/>
    </row>
    <row r="66" spans="1:15" ht="15" customHeight="1" hidden="1">
      <c r="A66" s="257">
        <f t="shared" si="3"/>
        <v>50</v>
      </c>
      <c r="B66" s="258">
        <f t="shared" si="3"/>
        <v>3</v>
      </c>
      <c r="C66" s="258">
        <f t="shared" si="4"/>
        <v>49</v>
      </c>
      <c r="D66" s="260"/>
      <c r="E66" s="406"/>
      <c r="F66" s="411"/>
      <c r="G66" s="412"/>
      <c r="H66" s="409"/>
      <c r="I66" s="339"/>
      <c r="J66" s="327">
        <v>8019</v>
      </c>
      <c r="K66" s="586"/>
      <c r="L66" s="587"/>
      <c r="M66" s="588"/>
      <c r="N66" s="316"/>
      <c r="O66" s="40"/>
    </row>
    <row r="67" spans="1:15" ht="15" customHeight="1" hidden="1">
      <c r="A67" s="257">
        <f aca="true" t="shared" si="6" ref="A67:B69">A64</f>
        <v>50</v>
      </c>
      <c r="B67" s="258">
        <f t="shared" si="6"/>
        <v>3</v>
      </c>
      <c r="C67" s="258">
        <f>C64+1</f>
        <v>48</v>
      </c>
      <c r="D67" s="260"/>
      <c r="E67" s="406"/>
      <c r="F67" s="266"/>
      <c r="G67" s="337"/>
      <c r="H67" s="409"/>
      <c r="I67" s="326"/>
      <c r="J67" s="410">
        <v>8018</v>
      </c>
      <c r="K67" s="586"/>
      <c r="L67" s="587"/>
      <c r="M67" s="588"/>
      <c r="N67" s="316"/>
      <c r="O67" s="40"/>
    </row>
    <row r="68" spans="1:15" ht="15" customHeight="1" hidden="1">
      <c r="A68" s="257">
        <f t="shared" si="6"/>
        <v>50</v>
      </c>
      <c r="B68" s="258">
        <f t="shared" si="6"/>
        <v>3</v>
      </c>
      <c r="C68" s="258">
        <f>C65+1</f>
        <v>49</v>
      </c>
      <c r="D68" s="260"/>
      <c r="E68" s="406"/>
      <c r="F68" s="411"/>
      <c r="G68" s="412"/>
      <c r="H68" s="409"/>
      <c r="I68" s="339"/>
      <c r="J68" s="327">
        <v>8019</v>
      </c>
      <c r="K68" s="586"/>
      <c r="L68" s="587"/>
      <c r="M68" s="588"/>
      <c r="N68" s="316"/>
      <c r="O68" s="40"/>
    </row>
    <row r="69" spans="1:15" ht="15" customHeight="1" thickBot="1">
      <c r="A69" s="273">
        <f t="shared" si="6"/>
        <v>50</v>
      </c>
      <c r="B69" s="274">
        <f t="shared" si="6"/>
        <v>3</v>
      </c>
      <c r="C69" s="274">
        <f>C66+1</f>
        <v>50</v>
      </c>
      <c r="D69" s="275"/>
      <c r="E69" s="413"/>
      <c r="F69" s="340"/>
      <c r="G69" s="341"/>
      <c r="H69" s="342"/>
      <c r="I69" s="414"/>
      <c r="J69" s="344">
        <f>J66+1</f>
        <v>8020</v>
      </c>
      <c r="K69" s="592"/>
      <c r="L69" s="582"/>
      <c r="M69" s="583"/>
      <c r="N69" s="316"/>
      <c r="O69" s="40"/>
    </row>
    <row r="70" spans="1:15" ht="6.75" customHeight="1" thickTop="1">
      <c r="A70" s="346"/>
      <c r="B70" s="346"/>
      <c r="C70" s="346"/>
      <c r="D70" s="346"/>
      <c r="E70" s="347"/>
      <c r="F70" s="347"/>
      <c r="G70" s="348"/>
      <c r="H70" s="346"/>
      <c r="I70" s="346"/>
      <c r="J70" s="346"/>
      <c r="K70" s="346"/>
      <c r="L70" s="346"/>
      <c r="M70" s="346"/>
      <c r="N70" s="316"/>
      <c r="O70" s="40"/>
    </row>
    <row r="71" spans="1:15" ht="13.5" customHeight="1" hidden="1">
      <c r="A71" s="593">
        <f>A69</f>
        <v>50</v>
      </c>
      <c r="B71" s="595">
        <f>B69</f>
        <v>3</v>
      </c>
      <c r="C71" s="595">
        <f>C69+1</f>
        <v>51</v>
      </c>
      <c r="D71" s="249">
        <f>'[1]594'!D14</f>
        <v>41</v>
      </c>
      <c r="E71" s="597" t="str">
        <f>'[1]594'!E14</f>
        <v>Výstavba dálnice D 26,5/120 (bez mostů a tunelů)</v>
      </c>
      <c r="F71" s="598"/>
      <c r="G71" s="349" t="str">
        <f>'[1]594'!G14</f>
        <v>délka</v>
      </c>
      <c r="H71" s="94" t="str">
        <f>'[1]594'!H14</f>
        <v>m</v>
      </c>
      <c r="I71" s="350"/>
      <c r="J71" s="351">
        <f>J69+1</f>
        <v>8021</v>
      </c>
      <c r="K71" s="584" t="s">
        <v>47</v>
      </c>
      <c r="L71" s="578"/>
      <c r="M71" s="579"/>
      <c r="N71" s="601">
        <f>I71*I72</f>
        <v>0</v>
      </c>
      <c r="O71" s="40"/>
    </row>
    <row r="72" spans="1:15" ht="13.5" customHeight="1" hidden="1">
      <c r="A72" s="594"/>
      <c r="B72" s="596"/>
      <c r="C72" s="596"/>
      <c r="D72" s="275">
        <f>'[1]594'!D15</f>
        <v>42</v>
      </c>
      <c r="E72" s="599"/>
      <c r="F72" s="600"/>
      <c r="G72" s="352" t="str">
        <f>'[1]594'!G15</f>
        <v>průměrné náklady </v>
      </c>
      <c r="H72" s="278" t="str">
        <f>'[1]594'!H15</f>
        <v>tis.Kč/m</v>
      </c>
      <c r="I72" s="353"/>
      <c r="J72" s="354">
        <v>8051</v>
      </c>
      <c r="K72" s="592" t="s">
        <v>17</v>
      </c>
      <c r="L72" s="582"/>
      <c r="M72" s="583"/>
      <c r="N72" s="601"/>
      <c r="O72" s="40"/>
    </row>
    <row r="73" spans="1:15" ht="13.5" customHeight="1" hidden="1">
      <c r="A73" s="593">
        <f>A71</f>
        <v>50</v>
      </c>
      <c r="B73" s="595">
        <f>B71</f>
        <v>3</v>
      </c>
      <c r="C73" s="595">
        <f>C71+1</f>
        <v>52</v>
      </c>
      <c r="D73" s="249">
        <f>'[1]594'!D16</f>
        <v>41</v>
      </c>
      <c r="E73" s="597" t="str">
        <f>'[1]594'!E16</f>
        <v>Výstavba dálnice D 27,5/120 (bez mostů a tunelů)</v>
      </c>
      <c r="F73" s="598"/>
      <c r="G73" s="349" t="str">
        <f>'[1]594'!G16</f>
        <v>délka</v>
      </c>
      <c r="H73" s="94" t="str">
        <f>'[1]594'!H16</f>
        <v>m</v>
      </c>
      <c r="I73" s="355"/>
      <c r="J73" s="351">
        <f aca="true" t="shared" si="7" ref="J73:J130">J71+1</f>
        <v>8022</v>
      </c>
      <c r="K73" s="584"/>
      <c r="L73" s="578"/>
      <c r="M73" s="579"/>
      <c r="N73" s="601">
        <f>I73*I74</f>
        <v>0</v>
      </c>
      <c r="O73" s="40"/>
    </row>
    <row r="74" spans="1:15" ht="13.5" customHeight="1" hidden="1">
      <c r="A74" s="594"/>
      <c r="B74" s="596"/>
      <c r="C74" s="596"/>
      <c r="D74" s="275">
        <f>'[1]594'!D17</f>
        <v>42</v>
      </c>
      <c r="E74" s="599"/>
      <c r="F74" s="600"/>
      <c r="G74" s="352" t="str">
        <f>'[1]594'!G17</f>
        <v>průměrné náklady </v>
      </c>
      <c r="H74" s="278" t="str">
        <f>'[1]594'!H17</f>
        <v>tis.Kč/m</v>
      </c>
      <c r="I74" s="353"/>
      <c r="J74" s="354">
        <f t="shared" si="7"/>
        <v>8052</v>
      </c>
      <c r="K74" s="592"/>
      <c r="L74" s="582"/>
      <c r="M74" s="583"/>
      <c r="N74" s="601"/>
      <c r="O74" s="40"/>
    </row>
    <row r="75" spans="1:15" ht="13.5" customHeight="1">
      <c r="A75" s="593">
        <f>A73</f>
        <v>50</v>
      </c>
      <c r="B75" s="595">
        <f>B73</f>
        <v>3</v>
      </c>
      <c r="C75" s="595">
        <f>C73+1</f>
        <v>53</v>
      </c>
      <c r="D75" s="249">
        <f>'[1]594'!D18</f>
        <v>41</v>
      </c>
      <c r="E75" s="597" t="str">
        <f>'[1]594'!E18</f>
        <v>Výstavba dálnice D 28,0/120 (bez mostů a tunelů) </v>
      </c>
      <c r="F75" s="598"/>
      <c r="G75" s="349" t="str">
        <f>'[1]594'!G18</f>
        <v>délka</v>
      </c>
      <c r="H75" s="94" t="str">
        <f>'[1]594'!H18</f>
        <v>m</v>
      </c>
      <c r="I75" s="355">
        <v>16832</v>
      </c>
      <c r="J75" s="351">
        <f t="shared" si="7"/>
        <v>8023</v>
      </c>
      <c r="K75" s="602" t="s">
        <v>47</v>
      </c>
      <c r="L75" s="603"/>
      <c r="M75" s="604"/>
      <c r="N75" s="608">
        <f>I75*I76</f>
        <v>7321920</v>
      </c>
      <c r="O75" s="40"/>
    </row>
    <row r="76" spans="1:15" ht="13.5" customHeight="1">
      <c r="A76" s="594"/>
      <c r="B76" s="596"/>
      <c r="C76" s="596"/>
      <c r="D76" s="275">
        <f>'[1]594'!D19</f>
        <v>42</v>
      </c>
      <c r="E76" s="599"/>
      <c r="F76" s="600"/>
      <c r="G76" s="352" t="str">
        <f>'[1]594'!G19</f>
        <v>průměrné náklady </v>
      </c>
      <c r="H76" s="278" t="str">
        <f>'[1]594'!H19</f>
        <v>tis.Kč/m</v>
      </c>
      <c r="I76" s="353">
        <v>435</v>
      </c>
      <c r="J76" s="354">
        <f t="shared" si="7"/>
        <v>8053</v>
      </c>
      <c r="K76" s="605" t="s">
        <v>17</v>
      </c>
      <c r="L76" s="606"/>
      <c r="M76" s="607"/>
      <c r="N76" s="608"/>
      <c r="O76" s="40"/>
    </row>
    <row r="77" spans="1:15" ht="13.5" customHeight="1" hidden="1">
      <c r="A77" s="593">
        <f>A75</f>
        <v>50</v>
      </c>
      <c r="B77" s="595">
        <f>B75</f>
        <v>3</v>
      </c>
      <c r="C77" s="595">
        <f>C75+1</f>
        <v>54</v>
      </c>
      <c r="D77" s="249">
        <f>'[1]594'!D20</f>
        <v>41</v>
      </c>
      <c r="E77" s="597" t="str">
        <f>'[1]594'!E20</f>
        <v>Výstavba dálnice D 34,0/120 (bez mostů a tunelů) </v>
      </c>
      <c r="F77" s="598"/>
      <c r="G77" s="349" t="str">
        <f>'[1]594'!G20</f>
        <v>délka</v>
      </c>
      <c r="H77" s="94" t="str">
        <f>'[1]594'!H20</f>
        <v>m</v>
      </c>
      <c r="I77" s="355"/>
      <c r="J77" s="351">
        <f t="shared" si="7"/>
        <v>8024</v>
      </c>
      <c r="K77" s="602"/>
      <c r="L77" s="603"/>
      <c r="M77" s="604"/>
      <c r="N77" s="608">
        <f>I77*I78</f>
        <v>0</v>
      </c>
      <c r="O77" s="40"/>
    </row>
    <row r="78" spans="1:15" ht="13.5" customHeight="1" hidden="1">
      <c r="A78" s="594"/>
      <c r="B78" s="596"/>
      <c r="C78" s="596"/>
      <c r="D78" s="275">
        <f>'[1]594'!D21</f>
        <v>42</v>
      </c>
      <c r="E78" s="599"/>
      <c r="F78" s="600"/>
      <c r="G78" s="352" t="str">
        <f>'[1]594'!G21</f>
        <v>průměrné náklady </v>
      </c>
      <c r="H78" s="278" t="str">
        <f>'[1]594'!H21</f>
        <v>tis.Kč/m</v>
      </c>
      <c r="I78" s="353"/>
      <c r="J78" s="354">
        <f t="shared" si="7"/>
        <v>8054</v>
      </c>
      <c r="K78" s="605"/>
      <c r="L78" s="606"/>
      <c r="M78" s="607"/>
      <c r="N78" s="608"/>
      <c r="O78" s="40"/>
    </row>
    <row r="79" spans="1:15" ht="13.5" customHeight="1" hidden="1">
      <c r="A79" s="593">
        <f>A77</f>
        <v>50</v>
      </c>
      <c r="B79" s="595">
        <f>B77</f>
        <v>3</v>
      </c>
      <c r="C79" s="595">
        <f>C77+1</f>
        <v>55</v>
      </c>
      <c r="D79" s="249">
        <f>'[1]594'!D22</f>
        <v>41</v>
      </c>
      <c r="E79" s="597">
        <f>'[1]594'!E22</f>
        <v>0</v>
      </c>
      <c r="F79" s="598"/>
      <c r="G79" s="349" t="str">
        <f>'[1]594'!G22</f>
        <v>délka</v>
      </c>
      <c r="H79" s="94" t="str">
        <f>'[1]594'!H22</f>
        <v>m</v>
      </c>
      <c r="I79" s="355"/>
      <c r="J79" s="351">
        <f t="shared" si="7"/>
        <v>8025</v>
      </c>
      <c r="K79" s="602"/>
      <c r="L79" s="603"/>
      <c r="M79" s="604"/>
      <c r="N79" s="608">
        <f>I79*I80</f>
        <v>0</v>
      </c>
      <c r="O79" s="40"/>
    </row>
    <row r="80" spans="1:15" ht="13.5" customHeight="1" hidden="1">
      <c r="A80" s="594"/>
      <c r="B80" s="596"/>
      <c r="C80" s="596"/>
      <c r="D80" s="275">
        <f>'[1]594'!D23</f>
        <v>42</v>
      </c>
      <c r="E80" s="599"/>
      <c r="F80" s="600"/>
      <c r="G80" s="352" t="str">
        <f>'[1]594'!G23</f>
        <v>průměrné náklady </v>
      </c>
      <c r="H80" s="278" t="str">
        <f>'[1]594'!H23</f>
        <v>tis.Kč/m</v>
      </c>
      <c r="I80" s="353"/>
      <c r="J80" s="354">
        <f t="shared" si="7"/>
        <v>8055</v>
      </c>
      <c r="K80" s="605"/>
      <c r="L80" s="606"/>
      <c r="M80" s="607"/>
      <c r="N80" s="608"/>
      <c r="O80" s="40"/>
    </row>
    <row r="81" spans="1:15" ht="13.5" customHeight="1">
      <c r="A81" s="593">
        <f>A79</f>
        <v>50</v>
      </c>
      <c r="B81" s="595">
        <f>B79</f>
        <v>3</v>
      </c>
      <c r="C81" s="595">
        <f>C79+1</f>
        <v>56</v>
      </c>
      <c r="D81" s="249">
        <f>'[1]594'!D24</f>
        <v>41</v>
      </c>
      <c r="E81" s="597" t="str">
        <f>'[1]594'!E24</f>
        <v>Výstavba dálničních mostů </v>
      </c>
      <c r="F81" s="598"/>
      <c r="G81" s="349" t="str">
        <f>'[1]594'!G24</f>
        <v>délka</v>
      </c>
      <c r="H81" s="94" t="str">
        <f>'[1]594'!H24</f>
        <v>m</v>
      </c>
      <c r="I81" s="355">
        <v>2305</v>
      </c>
      <c r="J81" s="351">
        <f t="shared" si="7"/>
        <v>8026</v>
      </c>
      <c r="K81" s="602" t="s">
        <v>47</v>
      </c>
      <c r="L81" s="603"/>
      <c r="M81" s="604"/>
      <c r="N81" s="608">
        <f>I81*I82</f>
        <v>2881250</v>
      </c>
      <c r="O81" s="40"/>
    </row>
    <row r="82" spans="1:15" ht="13.5" customHeight="1">
      <c r="A82" s="594"/>
      <c r="B82" s="596"/>
      <c r="C82" s="596"/>
      <c r="D82" s="275">
        <f>'[1]594'!D25</f>
        <v>42</v>
      </c>
      <c r="E82" s="599"/>
      <c r="F82" s="600"/>
      <c r="G82" s="352" t="str">
        <f>'[1]594'!G25</f>
        <v>průměrné náklady </v>
      </c>
      <c r="H82" s="278" t="str">
        <f>'[1]594'!H25</f>
        <v>tis.Kč/m</v>
      </c>
      <c r="I82" s="353">
        <v>1250</v>
      </c>
      <c r="J82" s="354">
        <f t="shared" si="7"/>
        <v>8056</v>
      </c>
      <c r="K82" s="605" t="s">
        <v>17</v>
      </c>
      <c r="L82" s="606"/>
      <c r="M82" s="607"/>
      <c r="N82" s="608"/>
      <c r="O82" s="40"/>
    </row>
    <row r="83" spans="1:15" ht="13.5" customHeight="1">
      <c r="A83" s="593">
        <f>A81</f>
        <v>50</v>
      </c>
      <c r="B83" s="595">
        <f>B81</f>
        <v>3</v>
      </c>
      <c r="C83" s="595">
        <f>C81+1</f>
        <v>57</v>
      </c>
      <c r="D83" s="249">
        <f>'[1]594'!D26</f>
        <v>41</v>
      </c>
      <c r="E83" s="597" t="str">
        <f>'[1]594'!E26</f>
        <v>Výstavba dálničních tunelů</v>
      </c>
      <c r="F83" s="598"/>
      <c r="G83" s="349" t="str">
        <f>'[1]594'!G26</f>
        <v>délka</v>
      </c>
      <c r="H83" s="94" t="str">
        <f>'[1]594'!H26</f>
        <v>m</v>
      </c>
      <c r="I83" s="355">
        <v>1080</v>
      </c>
      <c r="J83" s="351">
        <f t="shared" si="7"/>
        <v>8027</v>
      </c>
      <c r="K83" s="602" t="s">
        <v>47</v>
      </c>
      <c r="L83" s="603"/>
      <c r="M83" s="604"/>
      <c r="N83" s="608">
        <f>I83*I84</f>
        <v>3551040</v>
      </c>
      <c r="O83" s="40"/>
    </row>
    <row r="84" spans="1:15" ht="13.5" customHeight="1">
      <c r="A84" s="594"/>
      <c r="B84" s="596"/>
      <c r="C84" s="596"/>
      <c r="D84" s="275">
        <f>'[1]594'!D27</f>
        <v>42</v>
      </c>
      <c r="E84" s="599"/>
      <c r="F84" s="600"/>
      <c r="G84" s="352" t="str">
        <f>'[1]594'!G27</f>
        <v>průměrné náklady </v>
      </c>
      <c r="H84" s="278" t="str">
        <f>'[1]594'!H27</f>
        <v>tis.Kč/m</v>
      </c>
      <c r="I84" s="353">
        <v>3288</v>
      </c>
      <c r="J84" s="354">
        <f t="shared" si="7"/>
        <v>8057</v>
      </c>
      <c r="K84" s="605" t="s">
        <v>17</v>
      </c>
      <c r="L84" s="606"/>
      <c r="M84" s="607"/>
      <c r="N84" s="608"/>
      <c r="O84" s="40"/>
    </row>
    <row r="85" spans="1:15" ht="13.5" customHeight="1" hidden="1">
      <c r="A85" s="593">
        <f>A83</f>
        <v>50</v>
      </c>
      <c r="B85" s="595">
        <f>B83</f>
        <v>3</v>
      </c>
      <c r="C85" s="595">
        <f>C83+1</f>
        <v>58</v>
      </c>
      <c r="D85" s="249">
        <f>'[1]594'!D28</f>
        <v>41</v>
      </c>
      <c r="E85" s="597" t="str">
        <f>'[1]594'!E28</f>
        <v>Výstavba dálničního přivaděče Bělotín R24,5/100</v>
      </c>
      <c r="F85" s="598"/>
      <c r="G85" s="349" t="str">
        <f>'[1]594'!G28</f>
        <v>délka</v>
      </c>
      <c r="H85" s="94" t="str">
        <f>'[1]594'!H28</f>
        <v>m</v>
      </c>
      <c r="I85" s="355"/>
      <c r="J85" s="351">
        <f t="shared" si="7"/>
        <v>8028</v>
      </c>
      <c r="K85" s="602"/>
      <c r="L85" s="603"/>
      <c r="M85" s="604"/>
      <c r="N85" s="608">
        <f>I85*I86</f>
        <v>0</v>
      </c>
      <c r="O85" s="40"/>
    </row>
    <row r="86" spans="1:15" ht="13.5" customHeight="1" hidden="1">
      <c r="A86" s="594"/>
      <c r="B86" s="596"/>
      <c r="C86" s="596"/>
      <c r="D86" s="275">
        <f>'[1]594'!D29</f>
        <v>42</v>
      </c>
      <c r="E86" s="599"/>
      <c r="F86" s="600"/>
      <c r="G86" s="352" t="str">
        <f>'[1]594'!G29</f>
        <v>průměrné náklady </v>
      </c>
      <c r="H86" s="278" t="str">
        <f>'[1]594'!H29</f>
        <v>tis.Kč/m</v>
      </c>
      <c r="I86" s="353"/>
      <c r="J86" s="354">
        <f t="shared" si="7"/>
        <v>8058</v>
      </c>
      <c r="K86" s="605"/>
      <c r="L86" s="606"/>
      <c r="M86" s="607"/>
      <c r="N86" s="608"/>
      <c r="O86" s="40"/>
    </row>
    <row r="87" spans="1:15" ht="13.5" customHeight="1" hidden="1">
      <c r="A87" s="593">
        <f>A85</f>
        <v>50</v>
      </c>
      <c r="B87" s="595">
        <f>B85</f>
        <v>3</v>
      </c>
      <c r="C87" s="595">
        <f>C85+1</f>
        <v>59</v>
      </c>
      <c r="D87" s="249">
        <f>'[1]594'!D30</f>
        <v>41</v>
      </c>
      <c r="E87" s="597" t="str">
        <f>'[1]594'!E30</f>
        <v>Výstavba dálničního přivaděče Bělotín R24,5/100</v>
      </c>
      <c r="F87" s="598"/>
      <c r="G87" s="349" t="str">
        <f>'[1]594'!G30</f>
        <v>délka</v>
      </c>
      <c r="H87" s="94" t="str">
        <f>'[1]594'!H30</f>
        <v>m</v>
      </c>
      <c r="I87" s="355"/>
      <c r="J87" s="351">
        <f t="shared" si="7"/>
        <v>8029</v>
      </c>
      <c r="K87" s="602"/>
      <c r="L87" s="603"/>
      <c r="M87" s="604"/>
      <c r="N87" s="608">
        <f>I87*I88</f>
        <v>0</v>
      </c>
      <c r="O87" s="40"/>
    </row>
    <row r="88" spans="1:15" ht="13.5" customHeight="1" hidden="1">
      <c r="A88" s="594"/>
      <c r="B88" s="596"/>
      <c r="C88" s="596"/>
      <c r="D88" s="275">
        <f>'[1]594'!D31</f>
        <v>42</v>
      </c>
      <c r="E88" s="599"/>
      <c r="F88" s="600"/>
      <c r="G88" s="352" t="str">
        <f>'[1]594'!G31</f>
        <v>průměrné náklady </v>
      </c>
      <c r="H88" s="278" t="str">
        <f>'[1]594'!H31</f>
        <v>tis.Kč/m</v>
      </c>
      <c r="I88" s="353"/>
      <c r="J88" s="354">
        <f t="shared" si="7"/>
        <v>8059</v>
      </c>
      <c r="K88" s="605"/>
      <c r="L88" s="606"/>
      <c r="M88" s="607"/>
      <c r="N88" s="608"/>
      <c r="O88" s="40"/>
    </row>
    <row r="89" spans="1:15" ht="13.5" customHeight="1" hidden="1">
      <c r="A89" s="593">
        <f>A87</f>
        <v>50</v>
      </c>
      <c r="B89" s="595">
        <f>B87</f>
        <v>3</v>
      </c>
      <c r="C89" s="595">
        <f>C87+1</f>
        <v>60</v>
      </c>
      <c r="D89" s="249">
        <f>'[1]594'!D32</f>
        <v>41</v>
      </c>
      <c r="E89" s="597" t="str">
        <f>'[1]594'!E32</f>
        <v>Výstavba silnice I/57, S11,5/80</v>
      </c>
      <c r="F89" s="598"/>
      <c r="G89" s="349" t="str">
        <f>'[1]594'!G32</f>
        <v>délka</v>
      </c>
      <c r="H89" s="94" t="str">
        <f>'[1]594'!H32</f>
        <v>m</v>
      </c>
      <c r="I89" s="355"/>
      <c r="J89" s="351">
        <f t="shared" si="7"/>
        <v>8030</v>
      </c>
      <c r="K89" s="602"/>
      <c r="L89" s="603"/>
      <c r="M89" s="604"/>
      <c r="N89" s="608">
        <f>I89*I90</f>
        <v>0</v>
      </c>
      <c r="O89" s="40"/>
    </row>
    <row r="90" spans="1:15" ht="13.5" customHeight="1" hidden="1">
      <c r="A90" s="594"/>
      <c r="B90" s="596"/>
      <c r="C90" s="596"/>
      <c r="D90" s="275">
        <f>'[1]594'!D33</f>
        <v>42</v>
      </c>
      <c r="E90" s="599"/>
      <c r="F90" s="600"/>
      <c r="G90" s="352" t="str">
        <f>'[1]594'!G33</f>
        <v>průměrné náklady </v>
      </c>
      <c r="H90" s="278" t="str">
        <f>'[1]594'!H33</f>
        <v>tis.Kč/m</v>
      </c>
      <c r="I90" s="353"/>
      <c r="J90" s="354">
        <f t="shared" si="7"/>
        <v>8060</v>
      </c>
      <c r="K90" s="605"/>
      <c r="L90" s="606"/>
      <c r="M90" s="607"/>
      <c r="N90" s="608"/>
      <c r="O90" s="40"/>
    </row>
    <row r="91" spans="1:15" ht="13.5" customHeight="1">
      <c r="A91" s="593">
        <f>A89</f>
        <v>50</v>
      </c>
      <c r="B91" s="595">
        <f>B89</f>
        <v>3</v>
      </c>
      <c r="C91" s="595">
        <f>C89+1</f>
        <v>61</v>
      </c>
      <c r="D91" s="249">
        <f>'[1]594'!D34</f>
        <v>41</v>
      </c>
      <c r="E91" s="597" t="str">
        <f>'[1]594'!E34</f>
        <v>Výstavba silnice I/11, S24,5/100</v>
      </c>
      <c r="F91" s="598"/>
      <c r="G91" s="349" t="str">
        <f>'[1]594'!G34</f>
        <v>délka</v>
      </c>
      <c r="H91" s="94" t="str">
        <f>'[1]594'!H34</f>
        <v>m</v>
      </c>
      <c r="I91" s="355">
        <v>6682</v>
      </c>
      <c r="J91" s="351">
        <f t="shared" si="7"/>
        <v>8031</v>
      </c>
      <c r="K91" s="602" t="s">
        <v>47</v>
      </c>
      <c r="L91" s="603"/>
      <c r="M91" s="604"/>
      <c r="N91" s="608">
        <f>I91*I92</f>
        <v>2425566</v>
      </c>
      <c r="O91" s="40"/>
    </row>
    <row r="92" spans="1:15" ht="13.5" customHeight="1">
      <c r="A92" s="594"/>
      <c r="B92" s="596"/>
      <c r="C92" s="596"/>
      <c r="D92" s="275">
        <f>'[1]594'!D35</f>
        <v>42</v>
      </c>
      <c r="E92" s="599"/>
      <c r="F92" s="600"/>
      <c r="G92" s="352" t="str">
        <f>'[1]594'!G35</f>
        <v>průměrné náklady </v>
      </c>
      <c r="H92" s="278" t="str">
        <f>'[1]594'!H35</f>
        <v>tis.Kč/m</v>
      </c>
      <c r="I92" s="353">
        <v>363</v>
      </c>
      <c r="J92" s="354">
        <f t="shared" si="7"/>
        <v>8061</v>
      </c>
      <c r="K92" s="605" t="s">
        <v>17</v>
      </c>
      <c r="L92" s="606"/>
      <c r="M92" s="607"/>
      <c r="N92" s="608"/>
      <c r="O92" s="40"/>
    </row>
    <row r="93" spans="1:15" ht="13.5" customHeight="1">
      <c r="A93" s="593">
        <f>A91</f>
        <v>50</v>
      </c>
      <c r="B93" s="595">
        <f>B91</f>
        <v>3</v>
      </c>
      <c r="C93" s="595">
        <f>C91+1</f>
        <v>62</v>
      </c>
      <c r="D93" s="249">
        <f>'[1]594'!D36</f>
        <v>41</v>
      </c>
      <c r="E93" s="597" t="str">
        <f>'[1]594'!E36</f>
        <v>Výstavba silnice I/47, S22,5/80</v>
      </c>
      <c r="F93" s="598"/>
      <c r="G93" s="349" t="str">
        <f>'[1]594'!G36</f>
        <v>délka</v>
      </c>
      <c r="H93" s="94" t="str">
        <f>'[1]594'!H36</f>
        <v>m</v>
      </c>
      <c r="I93" s="355">
        <v>1143</v>
      </c>
      <c r="J93" s="351">
        <f t="shared" si="7"/>
        <v>8032</v>
      </c>
      <c r="K93" s="602" t="s">
        <v>47</v>
      </c>
      <c r="L93" s="603"/>
      <c r="M93" s="604"/>
      <c r="N93" s="608">
        <f>I93*I94</f>
        <v>2012823</v>
      </c>
      <c r="O93" s="40"/>
    </row>
    <row r="94" spans="1:15" ht="13.5" customHeight="1">
      <c r="A94" s="594"/>
      <c r="B94" s="596"/>
      <c r="C94" s="596"/>
      <c r="D94" s="275">
        <f>'[1]594'!D37</f>
        <v>42</v>
      </c>
      <c r="E94" s="599"/>
      <c r="F94" s="600"/>
      <c r="G94" s="352" t="str">
        <f>'[1]594'!G37</f>
        <v>průměrné náklady </v>
      </c>
      <c r="H94" s="278" t="str">
        <f>'[1]594'!H37</f>
        <v>tis.Kč/m</v>
      </c>
      <c r="I94" s="353">
        <v>1761</v>
      </c>
      <c r="J94" s="354">
        <f t="shared" si="7"/>
        <v>8062</v>
      </c>
      <c r="K94" s="605" t="s">
        <v>17</v>
      </c>
      <c r="L94" s="606"/>
      <c r="M94" s="607"/>
      <c r="N94" s="608"/>
      <c r="O94" s="40"/>
    </row>
    <row r="95" spans="1:15" ht="13.5" customHeight="1">
      <c r="A95" s="593">
        <f>A93</f>
        <v>50</v>
      </c>
      <c r="B95" s="595">
        <f>B93</f>
        <v>3</v>
      </c>
      <c r="C95" s="595">
        <f>C93+1</f>
        <v>63</v>
      </c>
      <c r="D95" s="249">
        <f>'[1]594'!D38</f>
        <v>41</v>
      </c>
      <c r="E95" s="597" t="str">
        <f>'[1]594'!E38</f>
        <v>Výstavba silnice I/56, S24,5/80</v>
      </c>
      <c r="F95" s="598"/>
      <c r="G95" s="349" t="str">
        <f>'[1]594'!G38</f>
        <v>délka</v>
      </c>
      <c r="H95" s="94" t="str">
        <f>'[1]594'!H38</f>
        <v>m</v>
      </c>
      <c r="I95" s="355">
        <v>2500</v>
      </c>
      <c r="J95" s="351">
        <f t="shared" si="7"/>
        <v>8033</v>
      </c>
      <c r="K95" s="602" t="s">
        <v>47</v>
      </c>
      <c r="L95" s="603"/>
      <c r="M95" s="604"/>
      <c r="N95" s="608">
        <f>I95*I96</f>
        <v>3737500</v>
      </c>
      <c r="O95" s="40"/>
    </row>
    <row r="96" spans="1:15" ht="13.5" customHeight="1">
      <c r="A96" s="594"/>
      <c r="B96" s="596"/>
      <c r="C96" s="596"/>
      <c r="D96" s="275">
        <f>'[1]594'!D39</f>
        <v>42</v>
      </c>
      <c r="E96" s="599"/>
      <c r="F96" s="600"/>
      <c r="G96" s="352" t="str">
        <f>'[1]594'!G39</f>
        <v>průměrné náklady </v>
      </c>
      <c r="H96" s="278" t="str">
        <f>'[1]594'!H39</f>
        <v>tis.Kč/m</v>
      </c>
      <c r="I96" s="353">
        <v>1495</v>
      </c>
      <c r="J96" s="354">
        <f t="shared" si="7"/>
        <v>8063</v>
      </c>
      <c r="K96" s="605" t="s">
        <v>17</v>
      </c>
      <c r="L96" s="606"/>
      <c r="M96" s="607"/>
      <c r="N96" s="608"/>
      <c r="O96" s="40"/>
    </row>
    <row r="97" spans="1:15" ht="13.5" customHeight="1" hidden="1">
      <c r="A97" s="593">
        <f>A95</f>
        <v>50</v>
      </c>
      <c r="B97" s="595">
        <f>B95</f>
        <v>3</v>
      </c>
      <c r="C97" s="595">
        <f>C95+1</f>
        <v>64</v>
      </c>
      <c r="D97" s="249">
        <f>'[1]594'!D40</f>
        <v>41</v>
      </c>
      <c r="E97" s="597" t="str">
        <f>'[1]594'!E40</f>
        <v>Výstavba silnice I/67, S11,5/80</v>
      </c>
      <c r="F97" s="598"/>
      <c r="G97" s="349" t="str">
        <f>'[1]594'!G40</f>
        <v>délka</v>
      </c>
      <c r="H97" s="94" t="str">
        <f>'[1]594'!H40</f>
        <v>m</v>
      </c>
      <c r="I97" s="355"/>
      <c r="J97" s="351">
        <f t="shared" si="7"/>
        <v>8034</v>
      </c>
      <c r="K97" s="602"/>
      <c r="L97" s="603"/>
      <c r="M97" s="604"/>
      <c r="N97" s="608">
        <f>I97*I98</f>
        <v>0</v>
      </c>
      <c r="O97" s="40"/>
    </row>
    <row r="98" spans="1:15" ht="13.5" customHeight="1" hidden="1">
      <c r="A98" s="594"/>
      <c r="B98" s="596"/>
      <c r="C98" s="596"/>
      <c r="D98" s="275">
        <f>'[1]594'!D41</f>
        <v>42</v>
      </c>
      <c r="E98" s="599"/>
      <c r="F98" s="600"/>
      <c r="G98" s="352" t="str">
        <f>'[1]594'!G41</f>
        <v>průměrné náklady </v>
      </c>
      <c r="H98" s="278" t="str">
        <f>'[1]594'!H41</f>
        <v>tis.Kč/m</v>
      </c>
      <c r="I98" s="353"/>
      <c r="J98" s="354">
        <f t="shared" si="7"/>
        <v>8064</v>
      </c>
      <c r="K98" s="605"/>
      <c r="L98" s="606"/>
      <c r="M98" s="607"/>
      <c r="N98" s="608"/>
      <c r="O98" s="40"/>
    </row>
    <row r="99" spans="1:15" ht="13.5" customHeight="1" hidden="1">
      <c r="A99" s="593">
        <f>A97</f>
        <v>50</v>
      </c>
      <c r="B99" s="595">
        <f>B97</f>
        <v>3</v>
      </c>
      <c r="C99" s="595">
        <f>C97+1</f>
        <v>65</v>
      </c>
      <c r="D99" s="249">
        <f>'[1]594'!D42</f>
        <v>41</v>
      </c>
      <c r="E99" s="597" t="str">
        <f>'[1]594'!E42</f>
        <v>Výstavba ochranných opatření</v>
      </c>
      <c r="F99" s="598"/>
      <c r="G99" s="349" t="str">
        <f>'[1]594'!G42</f>
        <v>délka</v>
      </c>
      <c r="H99" s="94" t="str">
        <f>'[1]594'!H42</f>
        <v>m</v>
      </c>
      <c r="I99" s="355"/>
      <c r="J99" s="351">
        <f t="shared" si="7"/>
        <v>8035</v>
      </c>
      <c r="K99" s="602"/>
      <c r="L99" s="603"/>
      <c r="M99" s="604"/>
      <c r="N99" s="608">
        <f>I99*I100</f>
        <v>0</v>
      </c>
      <c r="O99" s="40"/>
    </row>
    <row r="100" spans="1:15" ht="13.5" customHeight="1" hidden="1">
      <c r="A100" s="594"/>
      <c r="B100" s="596"/>
      <c r="C100" s="596"/>
      <c r="D100" s="275">
        <f>'[1]594'!D43</f>
        <v>42</v>
      </c>
      <c r="E100" s="599"/>
      <c r="F100" s="600"/>
      <c r="G100" s="352" t="str">
        <f>'[1]594'!G43</f>
        <v>průměrné náklady </v>
      </c>
      <c r="H100" s="278" t="str">
        <f>'[1]594'!H43</f>
        <v>tis.Kč/m</v>
      </c>
      <c r="I100" s="353"/>
      <c r="J100" s="354">
        <f t="shared" si="7"/>
        <v>8065</v>
      </c>
      <c r="K100" s="605"/>
      <c r="L100" s="606"/>
      <c r="M100" s="607"/>
      <c r="N100" s="608"/>
      <c r="O100" s="40"/>
    </row>
    <row r="101" spans="1:15" ht="13.5" customHeight="1" hidden="1">
      <c r="A101" s="593">
        <f>A99</f>
        <v>50</v>
      </c>
      <c r="B101" s="595">
        <f>B99</f>
        <v>3</v>
      </c>
      <c r="C101" s="595">
        <f>C99+1</f>
        <v>66</v>
      </c>
      <c r="D101" s="249">
        <f>'[1]594'!D44</f>
        <v>41</v>
      </c>
      <c r="E101" s="597" t="str">
        <f>'[1]594'!E44</f>
        <v>Výstavba SSÚD Mankovice  - zpevněné plochy</v>
      </c>
      <c r="F101" s="598"/>
      <c r="G101" s="349" t="str">
        <f>'[1]594'!G44</f>
        <v>plocha</v>
      </c>
      <c r="H101" s="94" t="str">
        <f>'[1]594'!H44</f>
        <v>m2</v>
      </c>
      <c r="I101" s="355"/>
      <c r="J101" s="351">
        <f t="shared" si="7"/>
        <v>8036</v>
      </c>
      <c r="K101" s="602"/>
      <c r="L101" s="603"/>
      <c r="M101" s="604"/>
      <c r="N101" s="608">
        <f>I101*I102</f>
        <v>0</v>
      </c>
      <c r="O101" s="40"/>
    </row>
    <row r="102" spans="1:15" ht="13.5" customHeight="1" hidden="1">
      <c r="A102" s="594"/>
      <c r="B102" s="596"/>
      <c r="C102" s="596"/>
      <c r="D102" s="275">
        <f>'[1]594'!D45</f>
        <v>42</v>
      </c>
      <c r="E102" s="599"/>
      <c r="F102" s="600"/>
      <c r="G102" s="352" t="str">
        <f>'[1]594'!G45</f>
        <v>průměrné náklady </v>
      </c>
      <c r="H102" s="278" t="str">
        <f>'[1]594'!H45</f>
        <v>tis.Kč/m2</v>
      </c>
      <c r="I102" s="353"/>
      <c r="J102" s="354">
        <f t="shared" si="7"/>
        <v>8066</v>
      </c>
      <c r="K102" s="605"/>
      <c r="L102" s="606"/>
      <c r="M102" s="607"/>
      <c r="N102" s="608"/>
      <c r="O102" s="40"/>
    </row>
    <row r="103" spans="1:15" ht="13.5" customHeight="1" hidden="1">
      <c r="A103" s="593">
        <f>A101</f>
        <v>50</v>
      </c>
      <c r="B103" s="595">
        <f>B101</f>
        <v>3</v>
      </c>
      <c r="C103" s="595">
        <f>C101+1</f>
        <v>67</v>
      </c>
      <c r="D103" s="249">
        <f>'[1]594'!D46</f>
        <v>41</v>
      </c>
      <c r="E103" s="597" t="str">
        <f>'[1]594'!E46</f>
        <v>Výstavba SSÚD Mankovice  - užitné plochy kanceláří</v>
      </c>
      <c r="F103" s="598"/>
      <c r="G103" s="349" t="str">
        <f>'[1]594'!G46</f>
        <v>plocha</v>
      </c>
      <c r="H103" s="94" t="str">
        <f>'[1]594'!H46</f>
        <v>m2</v>
      </c>
      <c r="I103" s="355"/>
      <c r="J103" s="351">
        <f t="shared" si="7"/>
        <v>8037</v>
      </c>
      <c r="K103" s="602"/>
      <c r="L103" s="603"/>
      <c r="M103" s="604"/>
      <c r="N103" s="608">
        <f>I103*I104</f>
        <v>0</v>
      </c>
      <c r="O103" s="40"/>
    </row>
    <row r="104" spans="1:15" ht="13.5" customHeight="1" hidden="1">
      <c r="A104" s="594"/>
      <c r="B104" s="596"/>
      <c r="C104" s="596"/>
      <c r="D104" s="275">
        <f>'[1]594'!D47</f>
        <v>42</v>
      </c>
      <c r="E104" s="599"/>
      <c r="F104" s="600"/>
      <c r="G104" s="352" t="str">
        <f>'[1]594'!G47</f>
        <v>průměrné náklady </v>
      </c>
      <c r="H104" s="278" t="str">
        <f>'[1]594'!H47</f>
        <v>tis.Kč/m2</v>
      </c>
      <c r="I104" s="353"/>
      <c r="J104" s="354">
        <f t="shared" si="7"/>
        <v>8067</v>
      </c>
      <c r="K104" s="605"/>
      <c r="L104" s="606"/>
      <c r="M104" s="607"/>
      <c r="N104" s="608"/>
      <c r="O104" s="40"/>
    </row>
    <row r="105" spans="1:15" ht="13.5" customHeight="1" hidden="1">
      <c r="A105" s="593">
        <f>A103</f>
        <v>50</v>
      </c>
      <c r="B105" s="595">
        <f>B103</f>
        <v>3</v>
      </c>
      <c r="C105" s="595">
        <f>C103+1</f>
        <v>68</v>
      </c>
      <c r="D105" s="249">
        <f>'[1]594'!D48</f>
        <v>41</v>
      </c>
      <c r="E105" s="597" t="str">
        <f>'[1]594'!E48</f>
        <v>Výstavba SSÚD Mankovice  - užitné plochy garáží a skladů</v>
      </c>
      <c r="F105" s="598"/>
      <c r="G105" s="349" t="str">
        <f>'[1]594'!G48</f>
        <v>plocha</v>
      </c>
      <c r="H105" s="94" t="str">
        <f>'[1]594'!H48</f>
        <v>m2</v>
      </c>
      <c r="I105" s="355"/>
      <c r="J105" s="351">
        <f t="shared" si="7"/>
        <v>8038</v>
      </c>
      <c r="K105" s="602"/>
      <c r="L105" s="603"/>
      <c r="M105" s="604"/>
      <c r="N105" s="608">
        <f>I105*I106</f>
        <v>0</v>
      </c>
      <c r="O105" s="40"/>
    </row>
    <row r="106" spans="1:15" ht="13.5" customHeight="1" hidden="1">
      <c r="A106" s="594"/>
      <c r="B106" s="596"/>
      <c r="C106" s="596"/>
      <c r="D106" s="275">
        <f>'[1]594'!D49</f>
        <v>42</v>
      </c>
      <c r="E106" s="599"/>
      <c r="F106" s="600"/>
      <c r="G106" s="352" t="str">
        <f>'[1]594'!G49</f>
        <v>průměrné náklady </v>
      </c>
      <c r="H106" s="278" t="str">
        <f>'[1]594'!H49</f>
        <v>tis.Kč/m2</v>
      </c>
      <c r="I106" s="353"/>
      <c r="J106" s="354">
        <f t="shared" si="7"/>
        <v>8068</v>
      </c>
      <c r="K106" s="605"/>
      <c r="L106" s="606"/>
      <c r="M106" s="607"/>
      <c r="N106" s="608"/>
      <c r="O106" s="40"/>
    </row>
    <row r="107" spans="1:15" ht="13.5" customHeight="1">
      <c r="A107" s="593">
        <f>A105</f>
        <v>50</v>
      </c>
      <c r="B107" s="595">
        <f>B105</f>
        <v>3</v>
      </c>
      <c r="C107" s="595">
        <f>C105+1</f>
        <v>69</v>
      </c>
      <c r="D107" s="249">
        <f>'[1]594'!D50</f>
        <v>41</v>
      </c>
      <c r="E107" s="597" t="str">
        <f>'[1]594'!E50</f>
        <v>Výstavba SSÚD Slovenská  - zpevněné plochy</v>
      </c>
      <c r="F107" s="598"/>
      <c r="G107" s="349" t="str">
        <f>'[1]594'!G50</f>
        <v>plocha</v>
      </c>
      <c r="H107" s="94" t="str">
        <f>'[1]594'!H50</f>
        <v>m2</v>
      </c>
      <c r="I107" s="355">
        <v>9672</v>
      </c>
      <c r="J107" s="351">
        <f t="shared" si="7"/>
        <v>8039</v>
      </c>
      <c r="K107" s="602" t="s">
        <v>47</v>
      </c>
      <c r="L107" s="603"/>
      <c r="M107" s="604"/>
      <c r="N107" s="608">
        <f>I107*I108</f>
        <v>19344</v>
      </c>
      <c r="O107" s="40"/>
    </row>
    <row r="108" spans="1:15" ht="13.5" customHeight="1">
      <c r="A108" s="594"/>
      <c r="B108" s="596"/>
      <c r="C108" s="596"/>
      <c r="D108" s="275">
        <f>'[1]594'!D51</f>
        <v>42</v>
      </c>
      <c r="E108" s="599"/>
      <c r="F108" s="600"/>
      <c r="G108" s="352" t="str">
        <f>'[1]594'!G51</f>
        <v>průměrné náklady </v>
      </c>
      <c r="H108" s="278" t="str">
        <f>'[1]594'!H51</f>
        <v>tis.Kč/m2</v>
      </c>
      <c r="I108" s="353">
        <v>2</v>
      </c>
      <c r="J108" s="354">
        <f t="shared" si="7"/>
        <v>8069</v>
      </c>
      <c r="K108" s="605" t="s">
        <v>17</v>
      </c>
      <c r="L108" s="606"/>
      <c r="M108" s="607"/>
      <c r="N108" s="608"/>
      <c r="O108" s="40"/>
    </row>
    <row r="109" spans="1:15" ht="13.5" customHeight="1">
      <c r="A109" s="593">
        <f>A107</f>
        <v>50</v>
      </c>
      <c r="B109" s="595">
        <f>B107</f>
        <v>3</v>
      </c>
      <c r="C109" s="595">
        <f>C107+1</f>
        <v>70</v>
      </c>
      <c r="D109" s="249">
        <f>'[1]594'!D52</f>
        <v>41</v>
      </c>
      <c r="E109" s="597" t="str">
        <f>'[1]594'!E52</f>
        <v>Výstavba SSÚD Slovenská  - užitné plochy kanceláří</v>
      </c>
      <c r="F109" s="598"/>
      <c r="G109" s="349" t="str">
        <f>'[1]594'!G52</f>
        <v>plocha</v>
      </c>
      <c r="H109" s="94" t="str">
        <f>'[1]594'!H52</f>
        <v>m2</v>
      </c>
      <c r="I109" s="355">
        <v>630</v>
      </c>
      <c r="J109" s="351">
        <f t="shared" si="7"/>
        <v>8040</v>
      </c>
      <c r="K109" s="602" t="s">
        <v>47</v>
      </c>
      <c r="L109" s="603"/>
      <c r="M109" s="604"/>
      <c r="N109" s="608">
        <f>I109*I110</f>
        <v>42210</v>
      </c>
      <c r="O109" s="40"/>
    </row>
    <row r="110" spans="1:15" ht="13.5" customHeight="1">
      <c r="A110" s="594"/>
      <c r="B110" s="596"/>
      <c r="C110" s="596"/>
      <c r="D110" s="275">
        <f>'[1]594'!D53</f>
        <v>42</v>
      </c>
      <c r="E110" s="599"/>
      <c r="F110" s="600"/>
      <c r="G110" s="352" t="str">
        <f>'[1]594'!G53</f>
        <v>průměrné náklady </v>
      </c>
      <c r="H110" s="278" t="str">
        <f>'[1]594'!H53</f>
        <v>tis.Kč/m2</v>
      </c>
      <c r="I110" s="353">
        <v>67</v>
      </c>
      <c r="J110" s="354">
        <f t="shared" si="7"/>
        <v>8070</v>
      </c>
      <c r="K110" s="605" t="s">
        <v>17</v>
      </c>
      <c r="L110" s="606"/>
      <c r="M110" s="607"/>
      <c r="N110" s="608"/>
      <c r="O110" s="40"/>
    </row>
    <row r="111" spans="1:15" ht="13.5" customHeight="1">
      <c r="A111" s="593">
        <f>A109</f>
        <v>50</v>
      </c>
      <c r="B111" s="595">
        <f>B109</f>
        <v>3</v>
      </c>
      <c r="C111" s="595">
        <f>C109+1</f>
        <v>71</v>
      </c>
      <c r="D111" s="249">
        <f>'[1]594'!D54</f>
        <v>41</v>
      </c>
      <c r="E111" s="597" t="str">
        <f>'[1]594'!E54</f>
        <v>Výstavba SSÚD Slovenská  - užitné plochy garáží a skladů</v>
      </c>
      <c r="F111" s="598"/>
      <c r="G111" s="349" t="str">
        <f>'[1]594'!G54</f>
        <v>plocha</v>
      </c>
      <c r="H111" s="94" t="str">
        <f>'[1]594'!H54</f>
        <v>m2</v>
      </c>
      <c r="I111" s="355">
        <v>5600</v>
      </c>
      <c r="J111" s="351">
        <f t="shared" si="7"/>
        <v>8041</v>
      </c>
      <c r="K111" s="602" t="s">
        <v>47</v>
      </c>
      <c r="L111" s="603"/>
      <c r="M111" s="604"/>
      <c r="N111" s="608">
        <f>I111*I112</f>
        <v>184800</v>
      </c>
      <c r="O111" s="40"/>
    </row>
    <row r="112" spans="1:15" ht="13.5" customHeight="1">
      <c r="A112" s="594"/>
      <c r="B112" s="596"/>
      <c r="C112" s="596"/>
      <c r="D112" s="275">
        <f>'[1]594'!D55</f>
        <v>42</v>
      </c>
      <c r="E112" s="599"/>
      <c r="F112" s="600"/>
      <c r="G112" s="352" t="str">
        <f>'[1]594'!G55</f>
        <v>průměrné náklady </v>
      </c>
      <c r="H112" s="278" t="str">
        <f>'[1]594'!H55</f>
        <v>tis.Kč/m2</v>
      </c>
      <c r="I112" s="353">
        <v>33</v>
      </c>
      <c r="J112" s="354">
        <f t="shared" si="7"/>
        <v>8071</v>
      </c>
      <c r="K112" s="605" t="s">
        <v>17</v>
      </c>
      <c r="L112" s="606"/>
      <c r="M112" s="607"/>
      <c r="N112" s="608"/>
      <c r="O112" s="40"/>
    </row>
    <row r="113" spans="1:15" ht="13.5" customHeight="1" hidden="1">
      <c r="A113" s="593">
        <f>A111</f>
        <v>50</v>
      </c>
      <c r="B113" s="595">
        <f>B111</f>
        <v>3</v>
      </c>
      <c r="C113" s="595">
        <f>C111+1</f>
        <v>72</v>
      </c>
      <c r="D113" s="249">
        <f>'[1]594'!D56</f>
        <v>41</v>
      </c>
      <c r="E113" s="597" t="str">
        <f>'[1]594'!E56</f>
        <v>Odpočívka na dálnici</v>
      </c>
      <c r="F113" s="598"/>
      <c r="G113" s="349" t="str">
        <f>'[1]594'!G56</f>
        <v>plocha</v>
      </c>
      <c r="H113" s="94" t="str">
        <f>'[1]594'!H56</f>
        <v>m2</v>
      </c>
      <c r="I113" s="355"/>
      <c r="J113" s="351">
        <f t="shared" si="7"/>
        <v>8042</v>
      </c>
      <c r="K113" s="602"/>
      <c r="L113" s="603"/>
      <c r="M113" s="604"/>
      <c r="N113" s="608">
        <f>I113*I114</f>
        <v>0</v>
      </c>
      <c r="O113" s="40"/>
    </row>
    <row r="114" spans="1:15" ht="13.5" customHeight="1" hidden="1">
      <c r="A114" s="594"/>
      <c r="B114" s="596"/>
      <c r="C114" s="596"/>
      <c r="D114" s="275">
        <f>'[1]594'!D57</f>
        <v>42</v>
      </c>
      <c r="E114" s="599"/>
      <c r="F114" s="600"/>
      <c r="G114" s="352" t="str">
        <f>'[1]594'!G57</f>
        <v>průměrné náklady </v>
      </c>
      <c r="H114" s="278" t="str">
        <f>'[1]594'!H57</f>
        <v>tis.Kč/m2</v>
      </c>
      <c r="I114" s="353"/>
      <c r="J114" s="354">
        <f t="shared" si="7"/>
        <v>8072</v>
      </c>
      <c r="K114" s="605"/>
      <c r="L114" s="606"/>
      <c r="M114" s="607"/>
      <c r="N114" s="608"/>
      <c r="O114" s="40"/>
    </row>
    <row r="115" spans="1:15" ht="13.5" customHeight="1" hidden="1">
      <c r="A115" s="593">
        <f>A113</f>
        <v>50</v>
      </c>
      <c r="B115" s="595">
        <f>B113</f>
        <v>3</v>
      </c>
      <c r="C115" s="595">
        <f>C113+1</f>
        <v>73</v>
      </c>
      <c r="D115" s="249">
        <f>'[1]594'!D58</f>
        <v>41</v>
      </c>
      <c r="E115" s="597">
        <f>'[1]594'!E58</f>
        <v>0</v>
      </c>
      <c r="F115" s="598"/>
      <c r="G115" s="349" t="str">
        <f>'[1]594'!G58</f>
        <v>plocha</v>
      </c>
      <c r="H115" s="94" t="str">
        <f>'[1]594'!H58</f>
        <v>m2</v>
      </c>
      <c r="I115" s="355"/>
      <c r="J115" s="351">
        <f t="shared" si="7"/>
        <v>8043</v>
      </c>
      <c r="K115" s="602"/>
      <c r="L115" s="603"/>
      <c r="M115" s="604"/>
      <c r="N115" s="608">
        <f>I115*I116</f>
        <v>0</v>
      </c>
      <c r="O115" s="40"/>
    </row>
    <row r="116" spans="1:15" ht="13.5" customHeight="1" hidden="1">
      <c r="A116" s="594"/>
      <c r="B116" s="596"/>
      <c r="C116" s="596"/>
      <c r="D116" s="275">
        <f>'[1]594'!D59</f>
        <v>42</v>
      </c>
      <c r="E116" s="599"/>
      <c r="F116" s="600"/>
      <c r="G116" s="352" t="str">
        <f>'[1]594'!G59</f>
        <v>průměrné náklady </v>
      </c>
      <c r="H116" s="278" t="str">
        <f>'[1]594'!H59</f>
        <v>tis.Kč/m2</v>
      </c>
      <c r="I116" s="353"/>
      <c r="J116" s="354">
        <f t="shared" si="7"/>
        <v>8073</v>
      </c>
      <c r="K116" s="605"/>
      <c r="L116" s="606"/>
      <c r="M116" s="607"/>
      <c r="N116" s="608"/>
      <c r="O116" s="40"/>
    </row>
    <row r="117" spans="1:15" ht="13.5" customHeight="1" hidden="1">
      <c r="A117" s="593">
        <f>A115</f>
        <v>50</v>
      </c>
      <c r="B117" s="595">
        <f>B115</f>
        <v>3</v>
      </c>
      <c r="C117" s="595">
        <f>C115+1</f>
        <v>74</v>
      </c>
      <c r="D117" s="249">
        <f>'[1]594'!D60</f>
        <v>41</v>
      </c>
      <c r="E117" s="597">
        <f>'[1]594'!E60</f>
        <v>0</v>
      </c>
      <c r="F117" s="598"/>
      <c r="G117" s="349" t="str">
        <f>'[1]594'!G60</f>
        <v>plocha</v>
      </c>
      <c r="H117" s="94" t="str">
        <f>'[1]594'!H60</f>
        <v>m2</v>
      </c>
      <c r="I117" s="355"/>
      <c r="J117" s="351">
        <f t="shared" si="7"/>
        <v>8044</v>
      </c>
      <c r="K117" s="602"/>
      <c r="L117" s="603"/>
      <c r="M117" s="604"/>
      <c r="N117" s="608">
        <f>I117*I118</f>
        <v>0</v>
      </c>
      <c r="O117" s="40"/>
    </row>
    <row r="118" spans="1:15" ht="13.5" customHeight="1" hidden="1">
      <c r="A118" s="594"/>
      <c r="B118" s="596"/>
      <c r="C118" s="596"/>
      <c r="D118" s="275">
        <f>'[1]594'!D61</f>
        <v>42</v>
      </c>
      <c r="E118" s="599"/>
      <c r="F118" s="600"/>
      <c r="G118" s="352" t="str">
        <f>'[1]594'!G61</f>
        <v>průměrné náklady </v>
      </c>
      <c r="H118" s="278" t="str">
        <f>'[1]594'!H61</f>
        <v>tis.Kč/m2</v>
      </c>
      <c r="I118" s="353"/>
      <c r="J118" s="354">
        <f t="shared" si="7"/>
        <v>8074</v>
      </c>
      <c r="K118" s="605"/>
      <c r="L118" s="606"/>
      <c r="M118" s="607"/>
      <c r="N118" s="608"/>
      <c r="O118" s="40"/>
    </row>
    <row r="119" spans="1:15" ht="13.5" customHeight="1" hidden="1">
      <c r="A119" s="593">
        <f>A117</f>
        <v>50</v>
      </c>
      <c r="B119" s="595">
        <f>B117</f>
        <v>3</v>
      </c>
      <c r="C119" s="595">
        <f>C117+1</f>
        <v>75</v>
      </c>
      <c r="D119" s="249">
        <f>'[1]594'!D62</f>
        <v>41</v>
      </c>
      <c r="E119" s="597">
        <f>'[1]594'!E62</f>
        <v>0</v>
      </c>
      <c r="F119" s="598"/>
      <c r="G119" s="349" t="str">
        <f>'[1]594'!G62</f>
        <v>plocha</v>
      </c>
      <c r="H119" s="94" t="str">
        <f>'[1]594'!H62</f>
        <v>m2</v>
      </c>
      <c r="I119" s="355"/>
      <c r="J119" s="351">
        <f t="shared" si="7"/>
        <v>8045</v>
      </c>
      <c r="K119" s="602"/>
      <c r="L119" s="603"/>
      <c r="M119" s="604"/>
      <c r="N119" s="608">
        <f>I119*I120</f>
        <v>0</v>
      </c>
      <c r="O119" s="40"/>
    </row>
    <row r="120" spans="1:15" ht="13.5" customHeight="1" hidden="1">
      <c r="A120" s="594"/>
      <c r="B120" s="596"/>
      <c r="C120" s="596"/>
      <c r="D120" s="275">
        <f>'[1]594'!D63</f>
        <v>42</v>
      </c>
      <c r="E120" s="599"/>
      <c r="F120" s="600"/>
      <c r="G120" s="352" t="str">
        <f>'[1]594'!G63</f>
        <v>průměrné náklady </v>
      </c>
      <c r="H120" s="278" t="str">
        <f>'[1]594'!H63</f>
        <v>tis.Kč/m2</v>
      </c>
      <c r="I120" s="353"/>
      <c r="J120" s="354">
        <f t="shared" si="7"/>
        <v>8075</v>
      </c>
      <c r="K120" s="605"/>
      <c r="L120" s="606"/>
      <c r="M120" s="607"/>
      <c r="N120" s="608"/>
      <c r="O120" s="40"/>
    </row>
    <row r="121" spans="1:15" ht="13.5" customHeight="1">
      <c r="A121" s="593">
        <f>A119</f>
        <v>50</v>
      </c>
      <c r="B121" s="595">
        <f>B119</f>
        <v>3</v>
      </c>
      <c r="C121" s="595">
        <f>C119+1</f>
        <v>76</v>
      </c>
      <c r="D121" s="249">
        <f>'[1]594'!D64</f>
        <v>41</v>
      </c>
      <c r="E121" s="597" t="str">
        <f>'[1]594'!E64</f>
        <v>Výkupy pozemků</v>
      </c>
      <c r="F121" s="598"/>
      <c r="G121" s="349" t="str">
        <f>'[1]594'!G64</f>
        <v>plocha</v>
      </c>
      <c r="H121" s="94" t="str">
        <f>'[1]594'!H64</f>
        <v>m2</v>
      </c>
      <c r="I121" s="355">
        <v>1977085</v>
      </c>
      <c r="J121" s="351">
        <f t="shared" si="7"/>
        <v>8046</v>
      </c>
      <c r="K121" s="602" t="s">
        <v>47</v>
      </c>
      <c r="L121" s="603"/>
      <c r="M121" s="604"/>
      <c r="N121" s="608">
        <f>I121*I122</f>
        <v>790834</v>
      </c>
      <c r="O121" s="40"/>
    </row>
    <row r="122" spans="1:15" ht="13.5" customHeight="1">
      <c r="A122" s="594"/>
      <c r="B122" s="596"/>
      <c r="C122" s="596"/>
      <c r="D122" s="275">
        <f>'[1]594'!D65</f>
        <v>42</v>
      </c>
      <c r="E122" s="599"/>
      <c r="F122" s="600"/>
      <c r="G122" s="352" t="str">
        <f>'[1]594'!G65</f>
        <v>průměrné náklady </v>
      </c>
      <c r="H122" s="278" t="str">
        <f>'[1]594'!H65</f>
        <v>tis.Kč/m2</v>
      </c>
      <c r="I122" s="356">
        <v>0.4</v>
      </c>
      <c r="J122" s="354">
        <f t="shared" si="7"/>
        <v>8076</v>
      </c>
      <c r="K122" s="605" t="s">
        <v>17</v>
      </c>
      <c r="L122" s="606"/>
      <c r="M122" s="607"/>
      <c r="N122" s="608"/>
      <c r="O122" s="40"/>
    </row>
    <row r="123" spans="1:15" ht="13.5" customHeight="1" hidden="1">
      <c r="A123" s="593">
        <f>A121</f>
        <v>50</v>
      </c>
      <c r="B123" s="595">
        <f>B121</f>
        <v>3</v>
      </c>
      <c r="C123" s="595">
        <f>C121+1</f>
        <v>77</v>
      </c>
      <c r="D123" s="249">
        <f>'[1]594'!D66</f>
        <v>41</v>
      </c>
      <c r="E123" s="597"/>
      <c r="F123" s="598"/>
      <c r="G123" s="349"/>
      <c r="H123" s="94"/>
      <c r="I123" s="355"/>
      <c r="J123" s="351">
        <f t="shared" si="7"/>
        <v>8047</v>
      </c>
      <c r="K123" s="584"/>
      <c r="L123" s="578"/>
      <c r="M123" s="579"/>
      <c r="N123" s="609">
        <f>I123*I124</f>
        <v>0</v>
      </c>
      <c r="O123" s="40"/>
    </row>
    <row r="124" spans="1:15" ht="13.5" customHeight="1" hidden="1">
      <c r="A124" s="594"/>
      <c r="B124" s="596"/>
      <c r="C124" s="596"/>
      <c r="D124" s="275">
        <f>'[1]594'!D67</f>
        <v>42</v>
      </c>
      <c r="E124" s="599"/>
      <c r="F124" s="600"/>
      <c r="G124" s="352"/>
      <c r="H124" s="278"/>
      <c r="I124" s="356"/>
      <c r="J124" s="354">
        <f t="shared" si="7"/>
        <v>8077</v>
      </c>
      <c r="K124" s="592"/>
      <c r="L124" s="582"/>
      <c r="M124" s="583"/>
      <c r="N124" s="610"/>
      <c r="O124" s="40"/>
    </row>
    <row r="125" spans="1:15" ht="13.5" customHeight="1" hidden="1">
      <c r="A125" s="593">
        <f>A123</f>
        <v>50</v>
      </c>
      <c r="B125" s="595">
        <f>B123</f>
        <v>3</v>
      </c>
      <c r="C125" s="595">
        <f>C123+1</f>
        <v>78</v>
      </c>
      <c r="D125" s="249">
        <f>'[1]594'!D68</f>
        <v>41</v>
      </c>
      <c r="E125" s="597">
        <f>'[1]594'!E68</f>
        <v>0</v>
      </c>
      <c r="F125" s="598"/>
      <c r="G125" s="349" t="str">
        <f>'[1]594'!G68</f>
        <v>plocha</v>
      </c>
      <c r="H125" s="94" t="str">
        <f>'[1]594'!H68</f>
        <v>m2</v>
      </c>
      <c r="I125" s="357"/>
      <c r="J125" s="351">
        <f t="shared" si="7"/>
        <v>8048</v>
      </c>
      <c r="K125" s="584"/>
      <c r="L125" s="578"/>
      <c r="M125" s="579"/>
      <c r="N125" s="608">
        <f>I125*I126</f>
        <v>0</v>
      </c>
      <c r="O125" s="40"/>
    </row>
    <row r="126" spans="1:15" ht="13.5" customHeight="1" hidden="1">
      <c r="A126" s="594"/>
      <c r="B126" s="596"/>
      <c r="C126" s="596"/>
      <c r="D126" s="275">
        <f>'[1]594'!D69</f>
        <v>42</v>
      </c>
      <c r="E126" s="599"/>
      <c r="F126" s="600"/>
      <c r="G126" s="352" t="str">
        <f>'[1]594'!G69</f>
        <v>průměrné náklady </v>
      </c>
      <c r="H126" s="278" t="str">
        <f>'[1]594'!H69</f>
        <v>tis.Kč/m2</v>
      </c>
      <c r="I126" s="358"/>
      <c r="J126" s="354">
        <f t="shared" si="7"/>
        <v>8078</v>
      </c>
      <c r="K126" s="592"/>
      <c r="L126" s="582"/>
      <c r="M126" s="583"/>
      <c r="N126" s="608"/>
      <c r="O126" s="40"/>
    </row>
    <row r="127" spans="1:15" ht="13.5" customHeight="1" hidden="1">
      <c r="A127" s="593">
        <f>A125</f>
        <v>50</v>
      </c>
      <c r="B127" s="595">
        <f>B125</f>
        <v>3</v>
      </c>
      <c r="C127" s="595">
        <f>C125+1</f>
        <v>79</v>
      </c>
      <c r="D127" s="249">
        <f>'[1]594'!D70</f>
        <v>41</v>
      </c>
      <c r="E127" s="597">
        <f>'[1]594'!E70</f>
        <v>0</v>
      </c>
      <c r="F127" s="598"/>
      <c r="G127" s="349" t="str">
        <f>'[1]594'!G70</f>
        <v>plocha</v>
      </c>
      <c r="H127" s="94" t="str">
        <f>'[1]594'!H70</f>
        <v>m2</v>
      </c>
      <c r="I127" s="357"/>
      <c r="J127" s="351">
        <f t="shared" si="7"/>
        <v>8049</v>
      </c>
      <c r="K127" s="584"/>
      <c r="L127" s="578"/>
      <c r="M127" s="579"/>
      <c r="N127" s="608">
        <f>I127*I128</f>
        <v>0</v>
      </c>
      <c r="O127" s="40"/>
    </row>
    <row r="128" spans="1:15" ht="13.5" customHeight="1" hidden="1">
      <c r="A128" s="594"/>
      <c r="B128" s="596"/>
      <c r="C128" s="596"/>
      <c r="D128" s="275">
        <f>'[1]594'!D71</f>
        <v>42</v>
      </c>
      <c r="E128" s="599"/>
      <c r="F128" s="600"/>
      <c r="G128" s="352" t="str">
        <f>'[1]594'!G71</f>
        <v>průměrné náklady </v>
      </c>
      <c r="H128" s="278" t="str">
        <f>'[1]594'!H71</f>
        <v>tis.Kč/m2</v>
      </c>
      <c r="I128" s="358"/>
      <c r="J128" s="354">
        <f t="shared" si="7"/>
        <v>8079</v>
      </c>
      <c r="K128" s="592"/>
      <c r="L128" s="582"/>
      <c r="M128" s="583"/>
      <c r="N128" s="608"/>
      <c r="O128" s="40"/>
    </row>
    <row r="129" spans="1:15" ht="13.5" customHeight="1">
      <c r="A129" s="593">
        <f>A127</f>
        <v>50</v>
      </c>
      <c r="B129" s="595">
        <f>B127</f>
        <v>3</v>
      </c>
      <c r="C129" s="595">
        <f>C127+1</f>
        <v>80</v>
      </c>
      <c r="D129" s="249">
        <f>'[1]594'!D72</f>
        <v>41</v>
      </c>
      <c r="E129" s="597"/>
      <c r="F129" s="598"/>
      <c r="G129" s="349"/>
      <c r="H129" s="94"/>
      <c r="I129" s="357"/>
      <c r="J129" s="351">
        <f t="shared" si="7"/>
        <v>8050</v>
      </c>
      <c r="K129" s="584"/>
      <c r="L129" s="578"/>
      <c r="M129" s="579"/>
      <c r="N129" s="608">
        <f>I129*I130</f>
        <v>0</v>
      </c>
      <c r="O129" s="40"/>
    </row>
    <row r="130" spans="1:15" ht="13.5" customHeight="1" thickBot="1">
      <c r="A130" s="594"/>
      <c r="B130" s="596"/>
      <c r="C130" s="596"/>
      <c r="D130" s="275">
        <f>'[1]594'!D73</f>
        <v>42</v>
      </c>
      <c r="E130" s="599"/>
      <c r="F130" s="600"/>
      <c r="G130" s="352"/>
      <c r="H130" s="278"/>
      <c r="I130" s="359"/>
      <c r="J130" s="354">
        <f t="shared" si="7"/>
        <v>8080</v>
      </c>
      <c r="K130" s="592"/>
      <c r="L130" s="582"/>
      <c r="M130" s="583"/>
      <c r="N130" s="608"/>
      <c r="O130" s="40"/>
    </row>
    <row r="131" spans="1:15" ht="6.75" customHeight="1" thickBot="1" thickTop="1">
      <c r="A131" s="360"/>
      <c r="B131" s="360"/>
      <c r="C131" s="360"/>
      <c r="D131" s="361"/>
      <c r="E131" s="362"/>
      <c r="F131" s="362"/>
      <c r="G131" s="363"/>
      <c r="H131" s="364"/>
      <c r="I131" s="365"/>
      <c r="J131" s="366"/>
      <c r="K131" s="367"/>
      <c r="L131" s="367"/>
      <c r="M131" s="367"/>
      <c r="N131" s="368"/>
      <c r="O131" s="40"/>
    </row>
    <row r="132" spans="1:15" ht="13.5" customHeight="1" thickTop="1">
      <c r="A132" s="369">
        <f>A129</f>
        <v>50</v>
      </c>
      <c r="B132" s="370">
        <f>B129</f>
        <v>3</v>
      </c>
      <c r="C132" s="370">
        <f>C129+1</f>
        <v>81</v>
      </c>
      <c r="D132" s="249"/>
      <c r="E132" s="109"/>
      <c r="F132" s="371"/>
      <c r="G132" s="372"/>
      <c r="H132" s="373"/>
      <c r="I132" s="374"/>
      <c r="J132" s="375">
        <f>J130+1</f>
        <v>8081</v>
      </c>
      <c r="K132" s="611"/>
      <c r="L132" s="612"/>
      <c r="M132" s="613"/>
      <c r="N132" s="376">
        <f>5*I132</f>
        <v>0</v>
      </c>
      <c r="O132" s="40"/>
    </row>
    <row r="133" spans="1:15" ht="13.5" customHeight="1" hidden="1">
      <c r="A133" s="377">
        <f aca="true" t="shared" si="8" ref="A133:B146">A132</f>
        <v>50</v>
      </c>
      <c r="B133" s="378">
        <f t="shared" si="8"/>
        <v>3</v>
      </c>
      <c r="C133" s="378">
        <f aca="true" t="shared" si="9" ref="C133:C150">C132+1</f>
        <v>82</v>
      </c>
      <c r="D133" s="260"/>
      <c r="E133" s="109"/>
      <c r="F133" s="109"/>
      <c r="G133" s="58"/>
      <c r="H133" s="379" t="s">
        <v>96</v>
      </c>
      <c r="I133" s="380"/>
      <c r="J133" s="381">
        <f aca="true" t="shared" si="10" ref="J133:J150">J132+1</f>
        <v>8082</v>
      </c>
      <c r="K133" s="614"/>
      <c r="L133" s="615"/>
      <c r="M133" s="616"/>
      <c r="N133" s="376">
        <f>5*I133</f>
        <v>0</v>
      </c>
      <c r="O133" s="40"/>
    </row>
    <row r="134" spans="1:15" ht="13.5" customHeight="1" hidden="1">
      <c r="A134" s="377">
        <f t="shared" si="8"/>
        <v>50</v>
      </c>
      <c r="B134" s="378">
        <f t="shared" si="8"/>
        <v>3</v>
      </c>
      <c r="C134" s="378">
        <f t="shared" si="9"/>
        <v>83</v>
      </c>
      <c r="D134" s="260"/>
      <c r="E134" s="109"/>
      <c r="F134" s="109"/>
      <c r="G134" s="58"/>
      <c r="H134" s="379" t="s">
        <v>96</v>
      </c>
      <c r="I134" s="380"/>
      <c r="J134" s="382">
        <f t="shared" si="10"/>
        <v>8083</v>
      </c>
      <c r="K134" s="614"/>
      <c r="L134" s="615"/>
      <c r="M134" s="616"/>
      <c r="N134" s="376">
        <f>5*I134</f>
        <v>0</v>
      </c>
      <c r="O134" s="40"/>
    </row>
    <row r="135" spans="1:15" ht="13.5" customHeight="1" hidden="1">
      <c r="A135" s="377">
        <f t="shared" si="8"/>
        <v>50</v>
      </c>
      <c r="B135" s="378">
        <f t="shared" si="8"/>
        <v>3</v>
      </c>
      <c r="C135" s="378">
        <f t="shared" si="9"/>
        <v>84</v>
      </c>
      <c r="D135" s="260"/>
      <c r="E135" s="109"/>
      <c r="F135" s="109"/>
      <c r="G135" s="58"/>
      <c r="H135" s="379" t="s">
        <v>96</v>
      </c>
      <c r="I135" s="380"/>
      <c r="J135" s="382">
        <f t="shared" si="10"/>
        <v>8084</v>
      </c>
      <c r="K135" s="614"/>
      <c r="L135" s="615"/>
      <c r="M135" s="616"/>
      <c r="N135" s="376">
        <f>5*I135</f>
        <v>0</v>
      </c>
      <c r="O135" s="40"/>
    </row>
    <row r="136" spans="1:15" ht="13.5" customHeight="1" hidden="1">
      <c r="A136" s="377">
        <f t="shared" si="8"/>
        <v>50</v>
      </c>
      <c r="B136" s="378">
        <f t="shared" si="8"/>
        <v>3</v>
      </c>
      <c r="C136" s="378">
        <f t="shared" si="9"/>
        <v>85</v>
      </c>
      <c r="D136" s="260"/>
      <c r="E136" s="109"/>
      <c r="F136" s="109"/>
      <c r="G136" s="58"/>
      <c r="H136" s="379" t="s">
        <v>96</v>
      </c>
      <c r="I136" s="380"/>
      <c r="J136" s="382">
        <f t="shared" si="10"/>
        <v>8085</v>
      </c>
      <c r="K136" s="614"/>
      <c r="L136" s="615"/>
      <c r="M136" s="616"/>
      <c r="N136" s="376">
        <f>5*I136</f>
        <v>0</v>
      </c>
      <c r="O136" s="40"/>
    </row>
    <row r="137" spans="1:15" ht="13.5" customHeight="1" hidden="1">
      <c r="A137" s="377">
        <f t="shared" si="8"/>
        <v>50</v>
      </c>
      <c r="B137" s="378">
        <f t="shared" si="8"/>
        <v>3</v>
      </c>
      <c r="C137" s="378">
        <f t="shared" si="9"/>
        <v>86</v>
      </c>
      <c r="D137" s="260"/>
      <c r="E137" s="109"/>
      <c r="F137" s="109"/>
      <c r="G137" s="58"/>
      <c r="H137" s="379" t="s">
        <v>96</v>
      </c>
      <c r="I137" s="380"/>
      <c r="J137" s="382">
        <f t="shared" si="10"/>
        <v>8086</v>
      </c>
      <c r="K137" s="614"/>
      <c r="L137" s="615"/>
      <c r="M137" s="616"/>
      <c r="N137" s="376">
        <f aca="true" t="shared" si="11" ref="N137:N146">5*I137</f>
        <v>0</v>
      </c>
      <c r="O137" s="40"/>
    </row>
    <row r="138" spans="1:15" ht="13.5" customHeight="1" hidden="1">
      <c r="A138" s="377">
        <f t="shared" si="8"/>
        <v>50</v>
      </c>
      <c r="B138" s="378">
        <f t="shared" si="8"/>
        <v>3</v>
      </c>
      <c r="C138" s="378">
        <f t="shared" si="9"/>
        <v>87</v>
      </c>
      <c r="D138" s="260"/>
      <c r="E138" s="109"/>
      <c r="F138" s="109"/>
      <c r="G138" s="58"/>
      <c r="H138" s="379" t="s">
        <v>96</v>
      </c>
      <c r="I138" s="380"/>
      <c r="J138" s="382">
        <f t="shared" si="10"/>
        <v>8087</v>
      </c>
      <c r="K138" s="614"/>
      <c r="L138" s="615"/>
      <c r="M138" s="616"/>
      <c r="N138" s="376">
        <f t="shared" si="11"/>
        <v>0</v>
      </c>
      <c r="O138" s="40"/>
    </row>
    <row r="139" spans="1:15" ht="13.5" customHeight="1" hidden="1">
      <c r="A139" s="377">
        <f t="shared" si="8"/>
        <v>50</v>
      </c>
      <c r="B139" s="378">
        <f t="shared" si="8"/>
        <v>3</v>
      </c>
      <c r="C139" s="378">
        <f t="shared" si="9"/>
        <v>88</v>
      </c>
      <c r="D139" s="260"/>
      <c r="E139" s="109"/>
      <c r="F139" s="109"/>
      <c r="G139" s="58"/>
      <c r="H139" s="379" t="s">
        <v>96</v>
      </c>
      <c r="I139" s="380"/>
      <c r="J139" s="382">
        <f t="shared" si="10"/>
        <v>8088</v>
      </c>
      <c r="K139" s="614"/>
      <c r="L139" s="615"/>
      <c r="M139" s="616"/>
      <c r="N139" s="376">
        <f t="shared" si="11"/>
        <v>0</v>
      </c>
      <c r="O139" s="40"/>
    </row>
    <row r="140" spans="1:15" ht="13.5" customHeight="1" hidden="1">
      <c r="A140" s="377">
        <f t="shared" si="8"/>
        <v>50</v>
      </c>
      <c r="B140" s="378">
        <f t="shared" si="8"/>
        <v>3</v>
      </c>
      <c r="C140" s="378">
        <f t="shared" si="9"/>
        <v>89</v>
      </c>
      <c r="D140" s="260"/>
      <c r="E140" s="109"/>
      <c r="F140" s="109"/>
      <c r="G140" s="58"/>
      <c r="H140" s="379" t="s">
        <v>96</v>
      </c>
      <c r="I140" s="380"/>
      <c r="J140" s="382">
        <f t="shared" si="10"/>
        <v>8089</v>
      </c>
      <c r="K140" s="614"/>
      <c r="L140" s="615"/>
      <c r="M140" s="616"/>
      <c r="N140" s="376">
        <f t="shared" si="11"/>
        <v>0</v>
      </c>
      <c r="O140" s="40"/>
    </row>
    <row r="141" spans="1:15" ht="13.5" customHeight="1" hidden="1">
      <c r="A141" s="377">
        <f t="shared" si="8"/>
        <v>50</v>
      </c>
      <c r="B141" s="378">
        <f t="shared" si="8"/>
        <v>3</v>
      </c>
      <c r="C141" s="378">
        <f t="shared" si="9"/>
        <v>90</v>
      </c>
      <c r="D141" s="260"/>
      <c r="E141" s="109"/>
      <c r="F141" s="109"/>
      <c r="G141" s="58"/>
      <c r="H141" s="379" t="s">
        <v>96</v>
      </c>
      <c r="I141" s="380"/>
      <c r="J141" s="382">
        <f t="shared" si="10"/>
        <v>8090</v>
      </c>
      <c r="K141" s="614"/>
      <c r="L141" s="615"/>
      <c r="M141" s="616"/>
      <c r="N141" s="376">
        <f t="shared" si="11"/>
        <v>0</v>
      </c>
      <c r="O141" s="40"/>
    </row>
    <row r="142" spans="1:15" ht="13.5" customHeight="1" hidden="1">
      <c r="A142" s="377">
        <f t="shared" si="8"/>
        <v>50</v>
      </c>
      <c r="B142" s="378">
        <f t="shared" si="8"/>
        <v>3</v>
      </c>
      <c r="C142" s="378">
        <f t="shared" si="9"/>
        <v>91</v>
      </c>
      <c r="D142" s="260"/>
      <c r="E142" s="109"/>
      <c r="F142" s="109"/>
      <c r="G142" s="58"/>
      <c r="H142" s="379" t="s">
        <v>96</v>
      </c>
      <c r="I142" s="380"/>
      <c r="J142" s="382">
        <f t="shared" si="10"/>
        <v>8091</v>
      </c>
      <c r="K142" s="614"/>
      <c r="L142" s="615"/>
      <c r="M142" s="616"/>
      <c r="N142" s="376">
        <f t="shared" si="11"/>
        <v>0</v>
      </c>
      <c r="O142" s="40"/>
    </row>
    <row r="143" spans="1:15" ht="13.5" customHeight="1" hidden="1">
      <c r="A143" s="377">
        <f t="shared" si="8"/>
        <v>50</v>
      </c>
      <c r="B143" s="378">
        <f t="shared" si="8"/>
        <v>3</v>
      </c>
      <c r="C143" s="378">
        <f t="shared" si="9"/>
        <v>92</v>
      </c>
      <c r="D143" s="260"/>
      <c r="E143" s="109"/>
      <c r="F143" s="109"/>
      <c r="G143" s="58"/>
      <c r="H143" s="379" t="s">
        <v>96</v>
      </c>
      <c r="I143" s="380"/>
      <c r="J143" s="382">
        <f t="shared" si="10"/>
        <v>8092</v>
      </c>
      <c r="K143" s="614"/>
      <c r="L143" s="615"/>
      <c r="M143" s="616"/>
      <c r="N143" s="376">
        <f t="shared" si="11"/>
        <v>0</v>
      </c>
      <c r="O143" s="40"/>
    </row>
    <row r="144" spans="1:15" ht="13.5" customHeight="1" hidden="1">
      <c r="A144" s="377">
        <f t="shared" si="8"/>
        <v>50</v>
      </c>
      <c r="B144" s="378">
        <f t="shared" si="8"/>
        <v>3</v>
      </c>
      <c r="C144" s="378">
        <f t="shared" si="9"/>
        <v>93</v>
      </c>
      <c r="D144" s="260"/>
      <c r="E144" s="109"/>
      <c r="F144" s="109"/>
      <c r="G144" s="58"/>
      <c r="H144" s="379" t="s">
        <v>96</v>
      </c>
      <c r="I144" s="380"/>
      <c r="J144" s="382">
        <f t="shared" si="10"/>
        <v>8093</v>
      </c>
      <c r="K144" s="614"/>
      <c r="L144" s="615"/>
      <c r="M144" s="616"/>
      <c r="N144" s="376">
        <f t="shared" si="11"/>
        <v>0</v>
      </c>
      <c r="O144" s="40"/>
    </row>
    <row r="145" spans="1:15" ht="13.5" customHeight="1" hidden="1">
      <c r="A145" s="377">
        <f t="shared" si="8"/>
        <v>50</v>
      </c>
      <c r="B145" s="378">
        <f t="shared" si="8"/>
        <v>3</v>
      </c>
      <c r="C145" s="378">
        <f t="shared" si="9"/>
        <v>94</v>
      </c>
      <c r="D145" s="260"/>
      <c r="E145" s="109"/>
      <c r="F145" s="109"/>
      <c r="G145" s="58"/>
      <c r="H145" s="379" t="s">
        <v>96</v>
      </c>
      <c r="I145" s="380"/>
      <c r="J145" s="382">
        <f t="shared" si="10"/>
        <v>8094</v>
      </c>
      <c r="K145" s="614"/>
      <c r="L145" s="615"/>
      <c r="M145" s="616"/>
      <c r="N145" s="376">
        <f t="shared" si="11"/>
        <v>0</v>
      </c>
      <c r="O145" s="40"/>
    </row>
    <row r="146" spans="1:15" ht="13.5" customHeight="1" hidden="1">
      <c r="A146" s="377">
        <f t="shared" si="8"/>
        <v>50</v>
      </c>
      <c r="B146" s="378">
        <f t="shared" si="8"/>
        <v>3</v>
      </c>
      <c r="C146" s="378">
        <f t="shared" si="9"/>
        <v>95</v>
      </c>
      <c r="D146" s="260"/>
      <c r="E146" s="109"/>
      <c r="F146" s="109"/>
      <c r="G146" s="58"/>
      <c r="H146" s="379" t="s">
        <v>96</v>
      </c>
      <c r="I146" s="380"/>
      <c r="J146" s="382">
        <f t="shared" si="10"/>
        <v>8095</v>
      </c>
      <c r="K146" s="614"/>
      <c r="L146" s="615"/>
      <c r="M146" s="616"/>
      <c r="N146" s="376">
        <f t="shared" si="11"/>
        <v>0</v>
      </c>
      <c r="O146" s="40"/>
    </row>
    <row r="147" spans="1:15" ht="13.5" customHeight="1" hidden="1">
      <c r="A147" s="377">
        <f>A136</f>
        <v>50</v>
      </c>
      <c r="B147" s="378">
        <f>B136</f>
        <v>3</v>
      </c>
      <c r="C147" s="378">
        <f t="shared" si="9"/>
        <v>96</v>
      </c>
      <c r="D147" s="260"/>
      <c r="E147" s="109"/>
      <c r="F147" s="109"/>
      <c r="G147" s="58"/>
      <c r="H147" s="379" t="s">
        <v>96</v>
      </c>
      <c r="I147" s="380"/>
      <c r="J147" s="382">
        <f t="shared" si="10"/>
        <v>8096</v>
      </c>
      <c r="K147" s="614"/>
      <c r="L147" s="615"/>
      <c r="M147" s="616"/>
      <c r="N147" s="376">
        <f>5*I147</f>
        <v>0</v>
      </c>
      <c r="O147" s="40"/>
    </row>
    <row r="148" spans="1:15" ht="13.5" customHeight="1" hidden="1">
      <c r="A148" s="377">
        <f aca="true" t="shared" si="12" ref="A148:B150">A147</f>
        <v>50</v>
      </c>
      <c r="B148" s="378">
        <f t="shared" si="12"/>
        <v>3</v>
      </c>
      <c r="C148" s="378">
        <f t="shared" si="9"/>
        <v>97</v>
      </c>
      <c r="D148" s="260"/>
      <c r="E148" s="109"/>
      <c r="F148" s="109"/>
      <c r="G148" s="58"/>
      <c r="H148" s="379" t="s">
        <v>96</v>
      </c>
      <c r="I148" s="380"/>
      <c r="J148" s="382">
        <f t="shared" si="10"/>
        <v>8097</v>
      </c>
      <c r="K148" s="614"/>
      <c r="L148" s="615"/>
      <c r="M148" s="616"/>
      <c r="N148" s="376">
        <f>5*I148</f>
        <v>0</v>
      </c>
      <c r="O148" s="40"/>
    </row>
    <row r="149" spans="1:15" ht="13.5" customHeight="1" hidden="1">
      <c r="A149" s="377">
        <f t="shared" si="12"/>
        <v>50</v>
      </c>
      <c r="B149" s="378">
        <f t="shared" si="12"/>
        <v>3</v>
      </c>
      <c r="C149" s="378">
        <f t="shared" si="9"/>
        <v>98</v>
      </c>
      <c r="D149" s="260"/>
      <c r="E149" s="109"/>
      <c r="F149" s="109"/>
      <c r="G149" s="58"/>
      <c r="H149" s="379" t="s">
        <v>96</v>
      </c>
      <c r="I149" s="380"/>
      <c r="J149" s="382">
        <f t="shared" si="10"/>
        <v>8098</v>
      </c>
      <c r="K149" s="614"/>
      <c r="L149" s="615"/>
      <c r="M149" s="616"/>
      <c r="N149" s="376">
        <f>5*I149</f>
        <v>0</v>
      </c>
      <c r="O149" s="40"/>
    </row>
    <row r="150" spans="1:15" ht="13.5" customHeight="1" thickBot="1">
      <c r="A150" s="383">
        <f t="shared" si="12"/>
        <v>50</v>
      </c>
      <c r="B150" s="384">
        <f t="shared" si="12"/>
        <v>3</v>
      </c>
      <c r="C150" s="384">
        <f t="shared" si="9"/>
        <v>99</v>
      </c>
      <c r="D150" s="275"/>
      <c r="E150" s="385"/>
      <c r="F150" s="386"/>
      <c r="G150" s="75"/>
      <c r="H150" s="387"/>
      <c r="I150" s="388"/>
      <c r="J150" s="389">
        <f t="shared" si="10"/>
        <v>8099</v>
      </c>
      <c r="K150" s="617"/>
      <c r="L150" s="618"/>
      <c r="M150" s="619"/>
      <c r="N150" s="376">
        <f>5*I150</f>
        <v>0</v>
      </c>
      <c r="O150" s="40"/>
    </row>
    <row r="151" spans="1:15" ht="6.75" customHeight="1" thickTop="1">
      <c r="A151" s="140"/>
      <c r="B151" s="182"/>
      <c r="C151" s="182"/>
      <c r="D151" s="182"/>
      <c r="E151" s="136"/>
      <c r="F151" s="136"/>
      <c r="G151" s="13"/>
      <c r="H151" s="13"/>
      <c r="I151" s="194"/>
      <c r="J151" s="195"/>
      <c r="K151" s="195"/>
      <c r="L151" s="195"/>
      <c r="M151" s="195"/>
      <c r="N151" s="390"/>
      <c r="O151" s="40"/>
    </row>
    <row r="152" spans="1:14" ht="15" customHeight="1">
      <c r="A152" s="391" t="s">
        <v>97</v>
      </c>
      <c r="B152" s="392"/>
      <c r="C152" s="392"/>
      <c r="D152" s="392"/>
      <c r="E152" s="392" t="s">
        <v>98</v>
      </c>
      <c r="F152" s="393"/>
      <c r="G152" s="393"/>
      <c r="H152" s="393"/>
      <c r="I152" s="393"/>
      <c r="J152" s="393"/>
      <c r="K152" s="393"/>
      <c r="L152" s="393"/>
      <c r="M152" s="394"/>
      <c r="N152" s="415">
        <f>SUM(N71:N150)</f>
        <v>22967287</v>
      </c>
    </row>
    <row r="153" spans="1:14" ht="15" customHeight="1">
      <c r="A153" s="396"/>
      <c r="B153" s="204"/>
      <c r="C153" s="204"/>
      <c r="D153" s="204"/>
      <c r="E153" s="204" t="s">
        <v>99</v>
      </c>
      <c r="F153" s="397"/>
      <c r="G153" s="397"/>
      <c r="H153" s="397"/>
      <c r="I153" s="397"/>
      <c r="J153" s="397"/>
      <c r="K153" s="397"/>
      <c r="L153" s="397"/>
      <c r="M153" s="398"/>
      <c r="N153" s="399">
        <f>N152/1000/'[1]49'!P33</f>
        <v>0.9976495779122353</v>
      </c>
    </row>
    <row r="154" spans="1:14" ht="15" customHeight="1">
      <c r="A154" s="198"/>
      <c r="B154" s="401"/>
      <c r="C154" s="401"/>
      <c r="D154" s="401"/>
      <c r="E154" s="402"/>
      <c r="F154" s="402"/>
      <c r="G154" s="402"/>
      <c r="H154" s="402"/>
      <c r="I154" s="402"/>
      <c r="J154" s="402"/>
      <c r="K154" s="402"/>
      <c r="L154" s="402"/>
      <c r="M154" s="403"/>
      <c r="N154" s="399">
        <f>N152/1000/'[1]49'!$J$33</f>
        <v>0.39798467735684706</v>
      </c>
    </row>
    <row r="155" spans="1:14" ht="15" customHeight="1">
      <c r="A155" s="204"/>
      <c r="B155" s="204"/>
      <c r="C155" s="204"/>
      <c r="D155" s="204"/>
      <c r="E155" s="397"/>
      <c r="F155" s="397"/>
      <c r="G155" s="397"/>
      <c r="H155" s="397"/>
      <c r="I155" s="397"/>
      <c r="J155" s="397"/>
      <c r="K155" s="397"/>
      <c r="L155" s="397"/>
      <c r="M155" s="397"/>
      <c r="N155" s="399"/>
    </row>
    <row r="156" spans="1:14" ht="12.75">
      <c r="A156" s="205"/>
      <c r="B156" s="205"/>
      <c r="C156" s="205"/>
      <c r="D156" s="205"/>
      <c r="E156" s="205"/>
      <c r="F156" s="205"/>
      <c r="G156" s="205"/>
      <c r="H156" s="205"/>
      <c r="I156" s="205"/>
      <c r="J156" s="205"/>
      <c r="K156" s="205"/>
      <c r="L156" s="205"/>
      <c r="M156" s="205"/>
      <c r="N156" s="205"/>
    </row>
  </sheetData>
  <mergeCells count="292">
    <mergeCell ref="K148:M148"/>
    <mergeCell ref="K149:M149"/>
    <mergeCell ref="K150:M150"/>
    <mergeCell ref="K144:M144"/>
    <mergeCell ref="K145:M145"/>
    <mergeCell ref="K146:M146"/>
    <mergeCell ref="K147:M147"/>
    <mergeCell ref="K140:M140"/>
    <mergeCell ref="K141:M141"/>
    <mergeCell ref="K142:M142"/>
    <mergeCell ref="K143:M143"/>
    <mergeCell ref="K136:M136"/>
    <mergeCell ref="K137:M137"/>
    <mergeCell ref="K138:M138"/>
    <mergeCell ref="K139:M139"/>
    <mergeCell ref="K132:M132"/>
    <mergeCell ref="K133:M133"/>
    <mergeCell ref="K134:M134"/>
    <mergeCell ref="K135:M135"/>
    <mergeCell ref="K127:M127"/>
    <mergeCell ref="N127:N128"/>
    <mergeCell ref="K128:M128"/>
    <mergeCell ref="A129:A130"/>
    <mergeCell ref="B129:B130"/>
    <mergeCell ref="C129:C130"/>
    <mergeCell ref="E129:F130"/>
    <mergeCell ref="K129:M129"/>
    <mergeCell ref="N129:N130"/>
    <mergeCell ref="K130:M130"/>
    <mergeCell ref="A127:A128"/>
    <mergeCell ref="B127:B128"/>
    <mergeCell ref="C127:C128"/>
    <mergeCell ref="E127:F128"/>
    <mergeCell ref="K123:M123"/>
    <mergeCell ref="N123:N124"/>
    <mergeCell ref="K124:M124"/>
    <mergeCell ref="A125:A126"/>
    <mergeCell ref="B125:B126"/>
    <mergeCell ref="C125:C126"/>
    <mergeCell ref="E125:F126"/>
    <mergeCell ref="K125:M125"/>
    <mergeCell ref="N125:N126"/>
    <mergeCell ref="K126:M126"/>
    <mergeCell ref="A123:A124"/>
    <mergeCell ref="B123:B124"/>
    <mergeCell ref="C123:C124"/>
    <mergeCell ref="E123:F124"/>
    <mergeCell ref="K119:M119"/>
    <mergeCell ref="N119:N120"/>
    <mergeCell ref="K120:M120"/>
    <mergeCell ref="A121:A122"/>
    <mergeCell ref="B121:B122"/>
    <mergeCell ref="C121:C122"/>
    <mergeCell ref="E121:F122"/>
    <mergeCell ref="K121:M121"/>
    <mergeCell ref="N121:N122"/>
    <mergeCell ref="K122:M122"/>
    <mergeCell ref="A119:A120"/>
    <mergeCell ref="B119:B120"/>
    <mergeCell ref="C119:C120"/>
    <mergeCell ref="E119:F120"/>
    <mergeCell ref="K115:M115"/>
    <mergeCell ref="N115:N116"/>
    <mergeCell ref="K116:M116"/>
    <mergeCell ref="A117:A118"/>
    <mergeCell ref="B117:B118"/>
    <mergeCell ref="C117:C118"/>
    <mergeCell ref="E117:F118"/>
    <mergeCell ref="K117:M117"/>
    <mergeCell ref="N117:N118"/>
    <mergeCell ref="K118:M118"/>
    <mergeCell ref="A115:A116"/>
    <mergeCell ref="B115:B116"/>
    <mergeCell ref="C115:C116"/>
    <mergeCell ref="E115:F116"/>
    <mergeCell ref="K111:M111"/>
    <mergeCell ref="N111:N112"/>
    <mergeCell ref="K112:M112"/>
    <mergeCell ref="A113:A114"/>
    <mergeCell ref="B113:B114"/>
    <mergeCell ref="C113:C114"/>
    <mergeCell ref="E113:F114"/>
    <mergeCell ref="K113:M113"/>
    <mergeCell ref="N113:N114"/>
    <mergeCell ref="K114:M114"/>
    <mergeCell ref="A111:A112"/>
    <mergeCell ref="B111:B112"/>
    <mergeCell ref="C111:C112"/>
    <mergeCell ref="E111:F112"/>
    <mergeCell ref="K107:M107"/>
    <mergeCell ref="N107:N108"/>
    <mergeCell ref="K108:M108"/>
    <mergeCell ref="A109:A110"/>
    <mergeCell ref="B109:B110"/>
    <mergeCell ref="C109:C110"/>
    <mergeCell ref="E109:F110"/>
    <mergeCell ref="K109:M109"/>
    <mergeCell ref="N109:N110"/>
    <mergeCell ref="K110:M110"/>
    <mergeCell ref="A107:A108"/>
    <mergeCell ref="B107:B108"/>
    <mergeCell ref="C107:C108"/>
    <mergeCell ref="E107:F108"/>
    <mergeCell ref="K103:M103"/>
    <mergeCell ref="N103:N104"/>
    <mergeCell ref="K104:M104"/>
    <mergeCell ref="A105:A106"/>
    <mergeCell ref="B105:B106"/>
    <mergeCell ref="C105:C106"/>
    <mergeCell ref="E105:F106"/>
    <mergeCell ref="K105:M105"/>
    <mergeCell ref="N105:N106"/>
    <mergeCell ref="K106:M106"/>
    <mergeCell ref="A103:A104"/>
    <mergeCell ref="B103:B104"/>
    <mergeCell ref="C103:C104"/>
    <mergeCell ref="E103:F104"/>
    <mergeCell ref="K99:M99"/>
    <mergeCell ref="N99:N100"/>
    <mergeCell ref="K100:M100"/>
    <mergeCell ref="A101:A102"/>
    <mergeCell ref="B101:B102"/>
    <mergeCell ref="C101:C102"/>
    <mergeCell ref="E101:F102"/>
    <mergeCell ref="K101:M101"/>
    <mergeCell ref="N101:N102"/>
    <mergeCell ref="K102:M102"/>
    <mergeCell ref="A99:A100"/>
    <mergeCell ref="B99:B100"/>
    <mergeCell ref="C99:C100"/>
    <mergeCell ref="E99:F100"/>
    <mergeCell ref="K95:M95"/>
    <mergeCell ref="N95:N96"/>
    <mergeCell ref="K96:M96"/>
    <mergeCell ref="A97:A98"/>
    <mergeCell ref="B97:B98"/>
    <mergeCell ref="C97:C98"/>
    <mergeCell ref="E97:F98"/>
    <mergeCell ref="K97:M97"/>
    <mergeCell ref="N97:N98"/>
    <mergeCell ref="K98:M98"/>
    <mergeCell ref="A95:A96"/>
    <mergeCell ref="B95:B96"/>
    <mergeCell ref="C95:C96"/>
    <mergeCell ref="E95:F96"/>
    <mergeCell ref="K91:M91"/>
    <mergeCell ref="N91:N92"/>
    <mergeCell ref="K92:M92"/>
    <mergeCell ref="A93:A94"/>
    <mergeCell ref="B93:B94"/>
    <mergeCell ref="C93:C94"/>
    <mergeCell ref="E93:F94"/>
    <mergeCell ref="K93:M93"/>
    <mergeCell ref="N93:N94"/>
    <mergeCell ref="K94:M94"/>
    <mergeCell ref="A91:A92"/>
    <mergeCell ref="B91:B92"/>
    <mergeCell ref="C91:C92"/>
    <mergeCell ref="E91:F92"/>
    <mergeCell ref="K87:M87"/>
    <mergeCell ref="N87:N88"/>
    <mergeCell ref="K88:M88"/>
    <mergeCell ref="A89:A90"/>
    <mergeCell ref="B89:B90"/>
    <mergeCell ref="C89:C90"/>
    <mergeCell ref="E89:F90"/>
    <mergeCell ref="K89:M89"/>
    <mergeCell ref="N89:N90"/>
    <mergeCell ref="K90:M90"/>
    <mergeCell ref="A87:A88"/>
    <mergeCell ref="B87:B88"/>
    <mergeCell ref="C87:C88"/>
    <mergeCell ref="E87:F88"/>
    <mergeCell ref="K83:M83"/>
    <mergeCell ref="N83:N84"/>
    <mergeCell ref="K84:M84"/>
    <mergeCell ref="A85:A86"/>
    <mergeCell ref="B85:B86"/>
    <mergeCell ref="C85:C86"/>
    <mergeCell ref="E85:F86"/>
    <mergeCell ref="K85:M85"/>
    <mergeCell ref="N85:N86"/>
    <mergeCell ref="K86:M86"/>
    <mergeCell ref="A83:A84"/>
    <mergeCell ref="B83:B84"/>
    <mergeCell ref="C83:C84"/>
    <mergeCell ref="E83:F84"/>
    <mergeCell ref="K79:M79"/>
    <mergeCell ref="N79:N80"/>
    <mergeCell ref="K80:M80"/>
    <mergeCell ref="A81:A82"/>
    <mergeCell ref="B81:B82"/>
    <mergeCell ref="C81:C82"/>
    <mergeCell ref="E81:F82"/>
    <mergeCell ref="K81:M81"/>
    <mergeCell ref="N81:N82"/>
    <mergeCell ref="K82:M82"/>
    <mergeCell ref="A79:A80"/>
    <mergeCell ref="B79:B80"/>
    <mergeCell ref="C79:C80"/>
    <mergeCell ref="E79:F80"/>
    <mergeCell ref="K75:M75"/>
    <mergeCell ref="N75:N76"/>
    <mergeCell ref="K76:M76"/>
    <mergeCell ref="A77:A78"/>
    <mergeCell ref="B77:B78"/>
    <mergeCell ref="C77:C78"/>
    <mergeCell ref="E77:F78"/>
    <mergeCell ref="K77:M77"/>
    <mergeCell ref="N77:N78"/>
    <mergeCell ref="K78:M78"/>
    <mergeCell ref="A75:A76"/>
    <mergeCell ref="B75:B76"/>
    <mergeCell ref="C75:C76"/>
    <mergeCell ref="E75:F76"/>
    <mergeCell ref="K71:M71"/>
    <mergeCell ref="N71:N72"/>
    <mergeCell ref="K72:M72"/>
    <mergeCell ref="A73:A74"/>
    <mergeCell ref="B73:B74"/>
    <mergeCell ref="C73:C74"/>
    <mergeCell ref="E73:F74"/>
    <mergeCell ref="K73:M73"/>
    <mergeCell ref="N73:N74"/>
    <mergeCell ref="K74:M74"/>
    <mergeCell ref="A71:A72"/>
    <mergeCell ref="B71:B72"/>
    <mergeCell ref="C71:C72"/>
    <mergeCell ref="E71:F72"/>
    <mergeCell ref="K66:M66"/>
    <mergeCell ref="K67:M67"/>
    <mergeCell ref="K68:M68"/>
    <mergeCell ref="K69:M69"/>
    <mergeCell ref="K62:M62"/>
    <mergeCell ref="K63:M63"/>
    <mergeCell ref="K64:M64"/>
    <mergeCell ref="K65:M65"/>
    <mergeCell ref="K59:M59"/>
    <mergeCell ref="K60:M60"/>
    <mergeCell ref="E61:G61"/>
    <mergeCell ref="K61:M61"/>
    <mergeCell ref="K55:M55"/>
    <mergeCell ref="A56:D56"/>
    <mergeCell ref="K56:M56"/>
    <mergeCell ref="K58:M58"/>
    <mergeCell ref="K45:M45"/>
    <mergeCell ref="K46:M46"/>
    <mergeCell ref="A54:D54"/>
    <mergeCell ref="K54:M54"/>
    <mergeCell ref="K41:M41"/>
    <mergeCell ref="K42:M42"/>
    <mergeCell ref="K43:M43"/>
    <mergeCell ref="K44:M44"/>
    <mergeCell ref="K37:M37"/>
    <mergeCell ref="K38:M38"/>
    <mergeCell ref="K39:M39"/>
    <mergeCell ref="K40:M40"/>
    <mergeCell ref="K33:M33"/>
    <mergeCell ref="K34:M34"/>
    <mergeCell ref="K35:M35"/>
    <mergeCell ref="K36:M36"/>
    <mergeCell ref="K29:M29"/>
    <mergeCell ref="K30:M30"/>
    <mergeCell ref="K31:M31"/>
    <mergeCell ref="K32:M32"/>
    <mergeCell ref="K25:M25"/>
    <mergeCell ref="K26:M26"/>
    <mergeCell ref="K27:M27"/>
    <mergeCell ref="K28:M28"/>
    <mergeCell ref="K21:M21"/>
    <mergeCell ref="K22:M22"/>
    <mergeCell ref="K23:M23"/>
    <mergeCell ref="K24:M24"/>
    <mergeCell ref="K17:M17"/>
    <mergeCell ref="K18:M18"/>
    <mergeCell ref="K19:M19"/>
    <mergeCell ref="K20:M20"/>
    <mergeCell ref="A13:D13"/>
    <mergeCell ref="K13:M13"/>
    <mergeCell ref="K14:M14"/>
    <mergeCell ref="A15:D15"/>
    <mergeCell ref="K15:M15"/>
    <mergeCell ref="A9:D9"/>
    <mergeCell ref="E9:J9"/>
    <mergeCell ref="K9:M9"/>
    <mergeCell ref="A11:D11"/>
    <mergeCell ref="E11:H11"/>
    <mergeCell ref="J11:M11"/>
    <mergeCell ref="A5:E5"/>
    <mergeCell ref="F5:J5"/>
    <mergeCell ref="K7:M7"/>
    <mergeCell ref="I8:J8"/>
  </mergeCells>
  <printOptions/>
  <pageMargins left="0.75" right="0.75" top="1" bottom="1" header="0.4921259845" footer="0.4921259845"/>
  <pageSetup horizontalDpi="600" verticalDpi="600" orientation="portrait" paperSize="9" scale="76" r:id="rId4"/>
  <colBreaks count="1" manualBreakCount="1">
    <brk id="13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4"/>
  <sheetViews>
    <sheetView workbookViewId="0" topLeftCell="A1">
      <selection activeCell="J1" sqref="J1:J4"/>
    </sheetView>
  </sheetViews>
  <sheetFormatPr defaultColWidth="10.7109375" defaultRowHeight="12.75"/>
  <cols>
    <col min="1" max="1" width="3.7109375" style="11" customWidth="1"/>
    <col min="2" max="2" width="1.7109375" style="11" customWidth="1"/>
    <col min="3" max="3" width="2.7109375" style="11" customWidth="1"/>
    <col min="4" max="4" width="3.7109375" style="11" customWidth="1"/>
    <col min="5" max="5" width="5.7109375" style="11" customWidth="1"/>
    <col min="6" max="6" width="35.7109375" style="11" customWidth="1"/>
    <col min="7" max="7" width="15.7109375" style="11" customWidth="1"/>
    <col min="8" max="8" width="11.7109375" style="11" customWidth="1"/>
    <col min="9" max="10" width="10.7109375" style="11" customWidth="1"/>
    <col min="11" max="11" width="3.7109375" style="11" customWidth="1"/>
    <col min="12" max="12" width="4.7109375" style="11" customWidth="1"/>
    <col min="13" max="13" width="3.7109375" style="11" customWidth="1"/>
    <col min="14" max="14" width="13.7109375" style="11" customWidth="1"/>
    <col min="15" max="15" width="0" style="11" hidden="1" customWidth="1"/>
    <col min="16" max="16384" width="10.7109375" style="11" customWidth="1"/>
  </cols>
  <sheetData>
    <row r="1" ht="12.75">
      <c r="J1" s="11" t="s">
        <v>104</v>
      </c>
    </row>
    <row r="2" ht="12.75">
      <c r="J2" s="11" t="s">
        <v>105</v>
      </c>
    </row>
    <row r="3" ht="12.75">
      <c r="J3" s="11" t="s">
        <v>106</v>
      </c>
    </row>
    <row r="4" ht="12.75">
      <c r="J4" s="11" t="s">
        <v>107</v>
      </c>
    </row>
    <row r="5" spans="1:13" ht="24.75" customHeight="1">
      <c r="A5" s="544" t="s">
        <v>0</v>
      </c>
      <c r="B5" s="544"/>
      <c r="C5" s="544"/>
      <c r="D5" s="544"/>
      <c r="E5" s="544"/>
      <c r="F5" s="545" t="s">
        <v>1</v>
      </c>
      <c r="G5" s="546"/>
      <c r="H5" s="546"/>
      <c r="I5" s="546"/>
      <c r="J5" s="547"/>
      <c r="K5" s="206" t="s">
        <v>60</v>
      </c>
      <c r="L5" s="207">
        <v>50</v>
      </c>
      <c r="M5" s="208">
        <v>4</v>
      </c>
    </row>
    <row r="6" spans="1:13" ht="4.5" customHeight="1" thickBot="1">
      <c r="A6" s="12"/>
      <c r="B6" s="12"/>
      <c r="C6" s="12"/>
      <c r="D6" s="12"/>
      <c r="E6" s="13"/>
      <c r="F6" s="13"/>
      <c r="G6" s="13"/>
      <c r="H6" s="13"/>
      <c r="I6" s="13"/>
      <c r="J6" s="209"/>
      <c r="K6" s="209"/>
      <c r="L6" s="209"/>
      <c r="M6" s="210"/>
    </row>
    <row r="7" spans="1:13" ht="16.5" customHeight="1" thickTop="1">
      <c r="A7" s="211" t="s">
        <v>3</v>
      </c>
      <c r="B7" s="212"/>
      <c r="C7" s="212"/>
      <c r="D7" s="212"/>
      <c r="E7" s="213"/>
      <c r="F7" s="213"/>
      <c r="G7" s="213"/>
      <c r="H7" s="213"/>
      <c r="I7" s="213"/>
      <c r="J7" s="214"/>
      <c r="K7" s="548">
        <f>'[1]40'!H3</f>
        <v>327240</v>
      </c>
      <c r="L7" s="549"/>
      <c r="M7" s="550"/>
    </row>
    <row r="8" spans="1:13" ht="4.5" customHeight="1">
      <c r="A8" s="21"/>
      <c r="B8" s="215"/>
      <c r="C8" s="215"/>
      <c r="D8" s="215"/>
      <c r="E8" s="22"/>
      <c r="F8" s="22"/>
      <c r="G8" s="22"/>
      <c r="H8" s="216"/>
      <c r="I8" s="551"/>
      <c r="J8" s="551"/>
      <c r="K8" s="217"/>
      <c r="L8" s="217"/>
      <c r="M8" s="218"/>
    </row>
    <row r="9" spans="1:13" ht="16.5" customHeight="1">
      <c r="A9" s="552" t="s">
        <v>61</v>
      </c>
      <c r="B9" s="553"/>
      <c r="C9" s="553"/>
      <c r="D9" s="553"/>
      <c r="E9" s="554" t="str">
        <f>'[1]40'!B22</f>
        <v>Výstavba dálnice D 47 Hrušov - Bohumín - Polsko</v>
      </c>
      <c r="F9" s="554"/>
      <c r="G9" s="554"/>
      <c r="H9" s="554"/>
      <c r="I9" s="554"/>
      <c r="J9" s="555"/>
      <c r="K9" s="556">
        <f>'[1]40'!H22</f>
        <v>327243</v>
      </c>
      <c r="L9" s="557"/>
      <c r="M9" s="558"/>
    </row>
    <row r="10" spans="1:13" ht="4.5" customHeight="1">
      <c r="A10" s="24"/>
      <c r="B10" s="22"/>
      <c r="C10" s="22"/>
      <c r="D10" s="22"/>
      <c r="E10" s="25"/>
      <c r="F10" s="25"/>
      <c r="G10" s="25"/>
      <c r="H10" s="25"/>
      <c r="I10" s="22"/>
      <c r="J10" s="219"/>
      <c r="K10" s="219"/>
      <c r="L10" s="219"/>
      <c r="M10" s="220"/>
    </row>
    <row r="11" spans="1:13" ht="19.5" customHeight="1" thickBot="1">
      <c r="A11" s="559" t="s">
        <v>6</v>
      </c>
      <c r="B11" s="560"/>
      <c r="C11" s="560"/>
      <c r="D11" s="561"/>
      <c r="E11" s="620" t="str">
        <f>'[1]40'!B7</f>
        <v>Ministerstvo dopravy</v>
      </c>
      <c r="F11" s="620"/>
      <c r="G11" s="620"/>
      <c r="H11" s="621"/>
      <c r="I11" s="221" t="s">
        <v>7</v>
      </c>
      <c r="J11" s="566" t="str">
        <f>'[1]40'!F7</f>
        <v>66003008</v>
      </c>
      <c r="K11" s="567"/>
      <c r="L11" s="567"/>
      <c r="M11" s="568"/>
    </row>
    <row r="12" spans="1:15" ht="24.75" customHeight="1" thickTop="1">
      <c r="A12" s="136" t="s">
        <v>62</v>
      </c>
      <c r="B12" s="136"/>
      <c r="C12" s="136"/>
      <c r="D12" s="136"/>
      <c r="E12" s="98"/>
      <c r="F12" s="98"/>
      <c r="G12" s="98"/>
      <c r="H12" s="99"/>
      <c r="I12" s="99"/>
      <c r="J12" s="182"/>
      <c r="K12" s="182"/>
      <c r="L12" s="182"/>
      <c r="M12" s="222"/>
      <c r="O12" s="40"/>
    </row>
    <row r="13" spans="1:15" ht="12.75" customHeight="1">
      <c r="A13" s="569" t="s">
        <v>63</v>
      </c>
      <c r="B13" s="570"/>
      <c r="C13" s="570"/>
      <c r="D13" s="571"/>
      <c r="E13" s="224"/>
      <c r="F13" s="224"/>
      <c r="G13" s="224"/>
      <c r="H13" s="94" t="s">
        <v>64</v>
      </c>
      <c r="I13" s="94" t="s">
        <v>65</v>
      </c>
      <c r="J13" s="227" t="s">
        <v>66</v>
      </c>
      <c r="K13" s="569" t="s">
        <v>67</v>
      </c>
      <c r="L13" s="570"/>
      <c r="M13" s="571"/>
      <c r="N13" s="228" t="s">
        <v>68</v>
      </c>
      <c r="O13" s="40"/>
    </row>
    <row r="14" spans="1:15" ht="12.75" customHeight="1">
      <c r="A14" s="229"/>
      <c r="B14" s="141"/>
      <c r="C14" s="141"/>
      <c r="D14" s="230"/>
      <c r="E14" s="136" t="s">
        <v>69</v>
      </c>
      <c r="F14" s="136"/>
      <c r="G14" s="136"/>
      <c r="H14" s="137"/>
      <c r="I14" s="137" t="s">
        <v>70</v>
      </c>
      <c r="J14" s="195" t="s">
        <v>71</v>
      </c>
      <c r="K14" s="572" t="s">
        <v>72</v>
      </c>
      <c r="L14" s="573"/>
      <c r="M14" s="574"/>
      <c r="N14" s="231" t="s">
        <v>73</v>
      </c>
      <c r="O14" s="40"/>
    </row>
    <row r="15" spans="1:15" ht="12.75" customHeight="1">
      <c r="A15" s="575" t="s">
        <v>74</v>
      </c>
      <c r="B15" s="576"/>
      <c r="C15" s="576"/>
      <c r="D15" s="577"/>
      <c r="E15" s="234"/>
      <c r="F15" s="234"/>
      <c r="G15" s="234"/>
      <c r="H15" s="135" t="s">
        <v>75</v>
      </c>
      <c r="I15" s="236">
        <f>'[1]41'!F5</f>
        <v>2004</v>
      </c>
      <c r="J15" s="237">
        <f>'[1]40'!L13</f>
        <v>2009</v>
      </c>
      <c r="K15" s="575" t="s">
        <v>76</v>
      </c>
      <c r="L15" s="576"/>
      <c r="M15" s="577"/>
      <c r="N15" s="238" t="s">
        <v>77</v>
      </c>
      <c r="O15" s="40"/>
    </row>
    <row r="16" spans="1:15" ht="4.5" customHeight="1" thickBot="1">
      <c r="A16" s="239"/>
      <c r="B16" s="239"/>
      <c r="C16" s="239"/>
      <c r="D16" s="239"/>
      <c r="E16" s="240"/>
      <c r="F16" s="240"/>
      <c r="G16" s="240"/>
      <c r="H16" s="239"/>
      <c r="I16" s="243"/>
      <c r="J16" s="244"/>
      <c r="K16" s="239"/>
      <c r="L16" s="239"/>
      <c r="M16" s="239"/>
      <c r="N16" s="245"/>
      <c r="O16" s="40"/>
    </row>
    <row r="17" spans="1:15" ht="13.5" customHeight="1" thickTop="1">
      <c r="A17" s="246">
        <f>L5</f>
        <v>50</v>
      </c>
      <c r="B17" s="247">
        <f>M5</f>
        <v>4</v>
      </c>
      <c r="C17" s="248">
        <v>11</v>
      </c>
      <c r="D17" s="249"/>
      <c r="E17" s="250"/>
      <c r="F17" s="250"/>
      <c r="G17" s="251"/>
      <c r="H17" s="252"/>
      <c r="I17" s="254"/>
      <c r="J17" s="255"/>
      <c r="K17" s="578"/>
      <c r="L17" s="578"/>
      <c r="M17" s="579"/>
      <c r="N17" s="256">
        <f aca="true" t="shared" si="0" ref="N17:N46">J17-I17</f>
        <v>0</v>
      </c>
      <c r="O17" s="40"/>
    </row>
    <row r="18" spans="1:15" ht="13.5" customHeight="1" hidden="1">
      <c r="A18" s="257">
        <f aca="true" t="shared" si="1" ref="A18:B46">A17</f>
        <v>50</v>
      </c>
      <c r="B18" s="258">
        <f t="shared" si="1"/>
        <v>4</v>
      </c>
      <c r="C18" s="259">
        <f aca="true" t="shared" si="2" ref="C18:C46">C17+1</f>
        <v>12</v>
      </c>
      <c r="D18" s="260"/>
      <c r="E18" s="261"/>
      <c r="F18" s="261"/>
      <c r="G18" s="262"/>
      <c r="H18" s="263"/>
      <c r="I18" s="264"/>
      <c r="J18" s="265"/>
      <c r="K18" s="580"/>
      <c r="L18" s="580"/>
      <c r="M18" s="581"/>
      <c r="N18" s="256">
        <f t="shared" si="0"/>
        <v>0</v>
      </c>
      <c r="O18" s="40"/>
    </row>
    <row r="19" spans="1:15" ht="13.5" customHeight="1" hidden="1">
      <c r="A19" s="257">
        <f t="shared" si="1"/>
        <v>50</v>
      </c>
      <c r="B19" s="258">
        <f t="shared" si="1"/>
        <v>4</v>
      </c>
      <c r="C19" s="259">
        <f t="shared" si="2"/>
        <v>13</v>
      </c>
      <c r="D19" s="260"/>
      <c r="E19" s="261"/>
      <c r="F19" s="261"/>
      <c r="G19" s="262"/>
      <c r="H19" s="263"/>
      <c r="I19" s="264"/>
      <c r="J19" s="265"/>
      <c r="K19" s="580"/>
      <c r="L19" s="580"/>
      <c r="M19" s="581"/>
      <c r="N19" s="256">
        <f t="shared" si="0"/>
        <v>0</v>
      </c>
      <c r="O19" s="40"/>
    </row>
    <row r="20" spans="1:15" ht="13.5" customHeight="1" hidden="1">
      <c r="A20" s="257">
        <f t="shared" si="1"/>
        <v>50</v>
      </c>
      <c r="B20" s="258">
        <f t="shared" si="1"/>
        <v>4</v>
      </c>
      <c r="C20" s="259">
        <f t="shared" si="2"/>
        <v>14</v>
      </c>
      <c r="D20" s="260"/>
      <c r="E20" s="266"/>
      <c r="F20" s="266"/>
      <c r="G20" s="262"/>
      <c r="H20" s="263"/>
      <c r="I20" s="264"/>
      <c r="J20" s="265"/>
      <c r="K20" s="580"/>
      <c r="L20" s="580"/>
      <c r="M20" s="581"/>
      <c r="N20" s="256">
        <f t="shared" si="0"/>
        <v>0</v>
      </c>
      <c r="O20" s="40"/>
    </row>
    <row r="21" spans="1:15" ht="13.5" customHeight="1" hidden="1">
      <c r="A21" s="257">
        <f t="shared" si="1"/>
        <v>50</v>
      </c>
      <c r="B21" s="258">
        <f t="shared" si="1"/>
        <v>4</v>
      </c>
      <c r="C21" s="259">
        <f t="shared" si="2"/>
        <v>15</v>
      </c>
      <c r="D21" s="260"/>
      <c r="E21" s="266"/>
      <c r="F21" s="266"/>
      <c r="G21" s="262"/>
      <c r="H21" s="263"/>
      <c r="I21" s="264"/>
      <c r="J21" s="267"/>
      <c r="K21" s="580"/>
      <c r="L21" s="580"/>
      <c r="M21" s="581"/>
      <c r="N21" s="256">
        <f t="shared" si="0"/>
        <v>0</v>
      </c>
      <c r="O21" s="40"/>
    </row>
    <row r="22" spans="1:15" ht="13.5" customHeight="1" hidden="1">
      <c r="A22" s="257">
        <f t="shared" si="1"/>
        <v>50</v>
      </c>
      <c r="B22" s="258">
        <f t="shared" si="1"/>
        <v>4</v>
      </c>
      <c r="C22" s="259">
        <f t="shared" si="2"/>
        <v>16</v>
      </c>
      <c r="D22" s="260"/>
      <c r="E22" s="261"/>
      <c r="F22" s="268"/>
      <c r="G22" s="262"/>
      <c r="H22" s="263"/>
      <c r="I22" s="264"/>
      <c r="J22" s="265"/>
      <c r="K22" s="580"/>
      <c r="L22" s="580"/>
      <c r="M22" s="581"/>
      <c r="N22" s="256">
        <f t="shared" si="0"/>
        <v>0</v>
      </c>
      <c r="O22" s="40"/>
    </row>
    <row r="23" spans="1:15" ht="13.5" customHeight="1" hidden="1">
      <c r="A23" s="257">
        <f t="shared" si="1"/>
        <v>50</v>
      </c>
      <c r="B23" s="258">
        <f t="shared" si="1"/>
        <v>4</v>
      </c>
      <c r="C23" s="259">
        <f t="shared" si="2"/>
        <v>17</v>
      </c>
      <c r="D23" s="260"/>
      <c r="E23" s="261"/>
      <c r="F23" s="261"/>
      <c r="G23" s="262"/>
      <c r="H23" s="263"/>
      <c r="I23" s="264"/>
      <c r="J23" s="265"/>
      <c r="K23" s="580"/>
      <c r="L23" s="580"/>
      <c r="M23" s="581"/>
      <c r="N23" s="256">
        <f t="shared" si="0"/>
        <v>0</v>
      </c>
      <c r="O23" s="40"/>
    </row>
    <row r="24" spans="1:15" ht="13.5" customHeight="1" hidden="1">
      <c r="A24" s="257">
        <f t="shared" si="1"/>
        <v>50</v>
      </c>
      <c r="B24" s="258">
        <f t="shared" si="1"/>
        <v>4</v>
      </c>
      <c r="C24" s="259">
        <f t="shared" si="2"/>
        <v>18</v>
      </c>
      <c r="D24" s="260"/>
      <c r="E24" s="266"/>
      <c r="F24" s="266"/>
      <c r="G24" s="262"/>
      <c r="H24" s="263"/>
      <c r="I24" s="264"/>
      <c r="J24" s="265"/>
      <c r="K24" s="580"/>
      <c r="L24" s="580"/>
      <c r="M24" s="581"/>
      <c r="N24" s="256">
        <f t="shared" si="0"/>
        <v>0</v>
      </c>
      <c r="O24" s="40"/>
    </row>
    <row r="25" spans="1:15" ht="13.5" customHeight="1" hidden="1">
      <c r="A25" s="257">
        <f t="shared" si="1"/>
        <v>50</v>
      </c>
      <c r="B25" s="258">
        <f t="shared" si="1"/>
        <v>4</v>
      </c>
      <c r="C25" s="259">
        <f t="shared" si="2"/>
        <v>19</v>
      </c>
      <c r="D25" s="260"/>
      <c r="E25" s="266"/>
      <c r="F25" s="266"/>
      <c r="G25" s="262"/>
      <c r="H25" s="263"/>
      <c r="I25" s="264"/>
      <c r="J25" s="267"/>
      <c r="K25" s="580"/>
      <c r="L25" s="580"/>
      <c r="M25" s="581"/>
      <c r="N25" s="256">
        <f t="shared" si="0"/>
        <v>0</v>
      </c>
      <c r="O25" s="40"/>
    </row>
    <row r="26" spans="1:15" ht="13.5" customHeight="1" hidden="1">
      <c r="A26" s="257">
        <f t="shared" si="1"/>
        <v>50</v>
      </c>
      <c r="B26" s="258">
        <f t="shared" si="1"/>
        <v>4</v>
      </c>
      <c r="C26" s="259">
        <f t="shared" si="2"/>
        <v>20</v>
      </c>
      <c r="D26" s="260"/>
      <c r="E26" s="268"/>
      <c r="F26" s="268"/>
      <c r="G26" s="262"/>
      <c r="H26" s="172"/>
      <c r="I26" s="264"/>
      <c r="J26" s="265"/>
      <c r="K26" s="580"/>
      <c r="L26" s="580"/>
      <c r="M26" s="581"/>
      <c r="N26" s="256">
        <f t="shared" si="0"/>
        <v>0</v>
      </c>
      <c r="O26" s="40"/>
    </row>
    <row r="27" spans="1:15" ht="13.5" customHeight="1" hidden="1">
      <c r="A27" s="257">
        <f t="shared" si="1"/>
        <v>50</v>
      </c>
      <c r="B27" s="258">
        <f t="shared" si="1"/>
        <v>4</v>
      </c>
      <c r="C27" s="258">
        <f t="shared" si="2"/>
        <v>21</v>
      </c>
      <c r="D27" s="260"/>
      <c r="E27" s="261"/>
      <c r="F27" s="261"/>
      <c r="G27" s="262"/>
      <c r="H27" s="263"/>
      <c r="I27" s="264"/>
      <c r="J27" s="265"/>
      <c r="K27" s="580"/>
      <c r="L27" s="580"/>
      <c r="M27" s="581"/>
      <c r="N27" s="256">
        <f t="shared" si="0"/>
        <v>0</v>
      </c>
      <c r="O27" s="40"/>
    </row>
    <row r="28" spans="1:15" ht="13.5" customHeight="1" hidden="1">
      <c r="A28" s="257">
        <f t="shared" si="1"/>
        <v>50</v>
      </c>
      <c r="B28" s="258">
        <f t="shared" si="1"/>
        <v>4</v>
      </c>
      <c r="C28" s="258">
        <f t="shared" si="2"/>
        <v>22</v>
      </c>
      <c r="D28" s="260"/>
      <c r="E28" s="261"/>
      <c r="F28" s="261"/>
      <c r="G28" s="262"/>
      <c r="H28" s="263"/>
      <c r="I28" s="264"/>
      <c r="J28" s="265"/>
      <c r="K28" s="580"/>
      <c r="L28" s="580"/>
      <c r="M28" s="581"/>
      <c r="N28" s="256">
        <f t="shared" si="0"/>
        <v>0</v>
      </c>
      <c r="O28" s="40"/>
    </row>
    <row r="29" spans="1:15" ht="13.5" customHeight="1" hidden="1">
      <c r="A29" s="257">
        <f t="shared" si="1"/>
        <v>50</v>
      </c>
      <c r="B29" s="258">
        <f t="shared" si="1"/>
        <v>4</v>
      </c>
      <c r="C29" s="258">
        <f t="shared" si="2"/>
        <v>23</v>
      </c>
      <c r="D29" s="260"/>
      <c r="E29" s="261"/>
      <c r="F29" s="261"/>
      <c r="G29" s="262"/>
      <c r="H29" s="263"/>
      <c r="I29" s="264"/>
      <c r="J29" s="267"/>
      <c r="K29" s="580"/>
      <c r="L29" s="580"/>
      <c r="M29" s="581"/>
      <c r="N29" s="256">
        <f t="shared" si="0"/>
        <v>0</v>
      </c>
      <c r="O29" s="40"/>
    </row>
    <row r="30" spans="1:15" ht="13.5" customHeight="1" hidden="1">
      <c r="A30" s="257">
        <f t="shared" si="1"/>
        <v>50</v>
      </c>
      <c r="B30" s="258">
        <f t="shared" si="1"/>
        <v>4</v>
      </c>
      <c r="C30" s="258">
        <f t="shared" si="2"/>
        <v>24</v>
      </c>
      <c r="D30" s="260"/>
      <c r="E30" s="261"/>
      <c r="F30" s="261"/>
      <c r="G30" s="262"/>
      <c r="H30" s="263"/>
      <c r="I30" s="264"/>
      <c r="J30" s="265"/>
      <c r="K30" s="580"/>
      <c r="L30" s="580"/>
      <c r="M30" s="581"/>
      <c r="N30" s="256">
        <f t="shared" si="0"/>
        <v>0</v>
      </c>
      <c r="O30" s="40"/>
    </row>
    <row r="31" spans="1:15" ht="13.5" customHeight="1" hidden="1">
      <c r="A31" s="257">
        <f t="shared" si="1"/>
        <v>50</v>
      </c>
      <c r="B31" s="258">
        <f t="shared" si="1"/>
        <v>4</v>
      </c>
      <c r="C31" s="258">
        <f t="shared" si="2"/>
        <v>25</v>
      </c>
      <c r="D31" s="260"/>
      <c r="E31" s="261"/>
      <c r="F31" s="261"/>
      <c r="G31" s="262"/>
      <c r="H31" s="263"/>
      <c r="I31" s="264"/>
      <c r="J31" s="269"/>
      <c r="K31" s="580"/>
      <c r="L31" s="580"/>
      <c r="M31" s="581"/>
      <c r="N31" s="256">
        <f t="shared" si="0"/>
        <v>0</v>
      </c>
      <c r="O31" s="40"/>
    </row>
    <row r="32" spans="1:15" ht="13.5" customHeight="1" hidden="1">
      <c r="A32" s="257">
        <f t="shared" si="1"/>
        <v>50</v>
      </c>
      <c r="B32" s="258">
        <f t="shared" si="1"/>
        <v>4</v>
      </c>
      <c r="C32" s="258">
        <f t="shared" si="2"/>
        <v>26</v>
      </c>
      <c r="D32" s="260"/>
      <c r="E32" s="261"/>
      <c r="F32" s="261"/>
      <c r="G32" s="262"/>
      <c r="H32" s="263"/>
      <c r="I32" s="264"/>
      <c r="J32" s="269"/>
      <c r="K32" s="580"/>
      <c r="L32" s="580"/>
      <c r="M32" s="581"/>
      <c r="N32" s="256">
        <f t="shared" si="0"/>
        <v>0</v>
      </c>
      <c r="O32" s="40"/>
    </row>
    <row r="33" spans="1:15" ht="13.5" customHeight="1" hidden="1">
      <c r="A33" s="257">
        <f t="shared" si="1"/>
        <v>50</v>
      </c>
      <c r="B33" s="258">
        <f t="shared" si="1"/>
        <v>4</v>
      </c>
      <c r="C33" s="258">
        <f t="shared" si="2"/>
        <v>27</v>
      </c>
      <c r="D33" s="260"/>
      <c r="E33" s="261"/>
      <c r="F33" s="261"/>
      <c r="G33" s="262"/>
      <c r="H33" s="263"/>
      <c r="I33" s="264"/>
      <c r="J33" s="270"/>
      <c r="K33" s="580"/>
      <c r="L33" s="580"/>
      <c r="M33" s="581"/>
      <c r="N33" s="256">
        <f t="shared" si="0"/>
        <v>0</v>
      </c>
      <c r="O33" s="40"/>
    </row>
    <row r="34" spans="1:15" ht="13.5" customHeight="1" hidden="1">
      <c r="A34" s="257">
        <f t="shared" si="1"/>
        <v>50</v>
      </c>
      <c r="B34" s="258">
        <f t="shared" si="1"/>
        <v>4</v>
      </c>
      <c r="C34" s="258">
        <f t="shared" si="2"/>
        <v>28</v>
      </c>
      <c r="D34" s="260"/>
      <c r="E34" s="261"/>
      <c r="F34" s="261"/>
      <c r="G34" s="262"/>
      <c r="H34" s="263"/>
      <c r="I34" s="264"/>
      <c r="J34" s="270"/>
      <c r="K34" s="580"/>
      <c r="L34" s="580"/>
      <c r="M34" s="581"/>
      <c r="N34" s="256">
        <f t="shared" si="0"/>
        <v>0</v>
      </c>
      <c r="O34" s="40"/>
    </row>
    <row r="35" spans="1:15" ht="13.5" customHeight="1" hidden="1">
      <c r="A35" s="257">
        <f t="shared" si="1"/>
        <v>50</v>
      </c>
      <c r="B35" s="258">
        <f t="shared" si="1"/>
        <v>4</v>
      </c>
      <c r="C35" s="258">
        <f t="shared" si="2"/>
        <v>29</v>
      </c>
      <c r="D35" s="260"/>
      <c r="E35" s="261"/>
      <c r="F35" s="261"/>
      <c r="G35" s="262"/>
      <c r="H35" s="263"/>
      <c r="I35" s="271"/>
      <c r="J35" s="265"/>
      <c r="K35" s="580"/>
      <c r="L35" s="580"/>
      <c r="M35" s="581"/>
      <c r="N35" s="256">
        <f t="shared" si="0"/>
        <v>0</v>
      </c>
      <c r="O35" s="40"/>
    </row>
    <row r="36" spans="1:15" ht="13.5" customHeight="1" hidden="1">
      <c r="A36" s="257">
        <f t="shared" si="1"/>
        <v>50</v>
      </c>
      <c r="B36" s="258">
        <f t="shared" si="1"/>
        <v>4</v>
      </c>
      <c r="C36" s="258">
        <f t="shared" si="2"/>
        <v>30</v>
      </c>
      <c r="D36" s="260"/>
      <c r="E36" s="96"/>
      <c r="F36" s="96"/>
      <c r="G36" s="262"/>
      <c r="H36" s="272"/>
      <c r="I36" s="264"/>
      <c r="J36" s="265"/>
      <c r="K36" s="580"/>
      <c r="L36" s="580"/>
      <c r="M36" s="581"/>
      <c r="N36" s="256">
        <f t="shared" si="0"/>
        <v>0</v>
      </c>
      <c r="O36" s="40"/>
    </row>
    <row r="37" spans="1:15" ht="13.5" customHeight="1" hidden="1">
      <c r="A37" s="257">
        <f t="shared" si="1"/>
        <v>50</v>
      </c>
      <c r="B37" s="258">
        <f t="shared" si="1"/>
        <v>4</v>
      </c>
      <c r="C37" s="258">
        <f t="shared" si="2"/>
        <v>31</v>
      </c>
      <c r="D37" s="260"/>
      <c r="E37" s="261"/>
      <c r="F37" s="261"/>
      <c r="G37" s="262"/>
      <c r="H37" s="263"/>
      <c r="I37" s="264"/>
      <c r="J37" s="269"/>
      <c r="K37" s="580"/>
      <c r="L37" s="580"/>
      <c r="M37" s="581"/>
      <c r="N37" s="256">
        <f t="shared" si="0"/>
        <v>0</v>
      </c>
      <c r="O37" s="40"/>
    </row>
    <row r="38" spans="1:15" ht="13.5" customHeight="1" hidden="1">
      <c r="A38" s="257">
        <f t="shared" si="1"/>
        <v>50</v>
      </c>
      <c r="B38" s="258">
        <f t="shared" si="1"/>
        <v>4</v>
      </c>
      <c r="C38" s="258">
        <f t="shared" si="2"/>
        <v>32</v>
      </c>
      <c r="D38" s="260"/>
      <c r="E38" s="261"/>
      <c r="F38" s="261"/>
      <c r="G38" s="262"/>
      <c r="H38" s="263"/>
      <c r="I38" s="264"/>
      <c r="J38" s="267"/>
      <c r="K38" s="580"/>
      <c r="L38" s="580"/>
      <c r="M38" s="581"/>
      <c r="N38" s="256">
        <f t="shared" si="0"/>
        <v>0</v>
      </c>
      <c r="O38" s="40"/>
    </row>
    <row r="39" spans="1:15" ht="13.5" customHeight="1" hidden="1">
      <c r="A39" s="257">
        <f t="shared" si="1"/>
        <v>50</v>
      </c>
      <c r="B39" s="258">
        <f t="shared" si="1"/>
        <v>4</v>
      </c>
      <c r="C39" s="258">
        <f t="shared" si="2"/>
        <v>33</v>
      </c>
      <c r="D39" s="260"/>
      <c r="E39" s="261"/>
      <c r="F39" s="266"/>
      <c r="G39" s="262"/>
      <c r="H39" s="263"/>
      <c r="I39" s="264"/>
      <c r="J39" s="269"/>
      <c r="K39" s="580"/>
      <c r="L39" s="580"/>
      <c r="M39" s="581"/>
      <c r="N39" s="256">
        <f t="shared" si="0"/>
        <v>0</v>
      </c>
      <c r="O39" s="40"/>
    </row>
    <row r="40" spans="1:15" ht="13.5" customHeight="1" hidden="1">
      <c r="A40" s="257">
        <f t="shared" si="1"/>
        <v>50</v>
      </c>
      <c r="B40" s="258">
        <f t="shared" si="1"/>
        <v>4</v>
      </c>
      <c r="C40" s="258">
        <f t="shared" si="2"/>
        <v>34</v>
      </c>
      <c r="D40" s="260"/>
      <c r="E40" s="261"/>
      <c r="F40" s="266"/>
      <c r="G40" s="262"/>
      <c r="H40" s="263"/>
      <c r="I40" s="264"/>
      <c r="J40" s="269"/>
      <c r="K40" s="580"/>
      <c r="L40" s="580"/>
      <c r="M40" s="581"/>
      <c r="N40" s="256">
        <f t="shared" si="0"/>
        <v>0</v>
      </c>
      <c r="O40" s="40"/>
    </row>
    <row r="41" spans="1:15" ht="13.5" customHeight="1" hidden="1">
      <c r="A41" s="257">
        <f t="shared" si="1"/>
        <v>50</v>
      </c>
      <c r="B41" s="258">
        <f t="shared" si="1"/>
        <v>4</v>
      </c>
      <c r="C41" s="258">
        <f t="shared" si="2"/>
        <v>35</v>
      </c>
      <c r="D41" s="260"/>
      <c r="E41" s="261"/>
      <c r="F41" s="266"/>
      <c r="G41" s="262"/>
      <c r="H41" s="263"/>
      <c r="I41" s="264"/>
      <c r="J41" s="269"/>
      <c r="K41" s="580"/>
      <c r="L41" s="580"/>
      <c r="M41" s="581"/>
      <c r="N41" s="256">
        <f t="shared" si="0"/>
        <v>0</v>
      </c>
      <c r="O41" s="40"/>
    </row>
    <row r="42" spans="1:15" ht="13.5" customHeight="1" hidden="1">
      <c r="A42" s="257">
        <f t="shared" si="1"/>
        <v>50</v>
      </c>
      <c r="B42" s="258">
        <f t="shared" si="1"/>
        <v>4</v>
      </c>
      <c r="C42" s="258">
        <f t="shared" si="2"/>
        <v>36</v>
      </c>
      <c r="D42" s="260"/>
      <c r="E42" s="261"/>
      <c r="F42" s="266"/>
      <c r="G42" s="262"/>
      <c r="H42" s="263"/>
      <c r="I42" s="264"/>
      <c r="J42" s="267"/>
      <c r="K42" s="580"/>
      <c r="L42" s="580"/>
      <c r="M42" s="581"/>
      <c r="N42" s="256">
        <f t="shared" si="0"/>
        <v>0</v>
      </c>
      <c r="O42" s="40"/>
    </row>
    <row r="43" spans="1:15" ht="13.5" customHeight="1" hidden="1">
      <c r="A43" s="257">
        <f t="shared" si="1"/>
        <v>50</v>
      </c>
      <c r="B43" s="258">
        <f t="shared" si="1"/>
        <v>4</v>
      </c>
      <c r="C43" s="258">
        <f t="shared" si="2"/>
        <v>37</v>
      </c>
      <c r="D43" s="260"/>
      <c r="E43" s="261"/>
      <c r="F43" s="266"/>
      <c r="G43" s="262"/>
      <c r="H43" s="263"/>
      <c r="I43" s="264"/>
      <c r="J43" s="267"/>
      <c r="K43" s="580"/>
      <c r="L43" s="580"/>
      <c r="M43" s="581"/>
      <c r="N43" s="256">
        <f t="shared" si="0"/>
        <v>0</v>
      </c>
      <c r="O43" s="40"/>
    </row>
    <row r="44" spans="1:15" ht="13.5" customHeight="1" hidden="1">
      <c r="A44" s="257">
        <f t="shared" si="1"/>
        <v>50</v>
      </c>
      <c r="B44" s="258">
        <f t="shared" si="1"/>
        <v>4</v>
      </c>
      <c r="C44" s="258">
        <f t="shared" si="2"/>
        <v>38</v>
      </c>
      <c r="D44" s="260"/>
      <c r="E44" s="266"/>
      <c r="F44" s="266"/>
      <c r="G44" s="262"/>
      <c r="H44" s="263"/>
      <c r="I44" s="264"/>
      <c r="J44" s="267"/>
      <c r="K44" s="580"/>
      <c r="L44" s="580"/>
      <c r="M44" s="581"/>
      <c r="N44" s="256">
        <f t="shared" si="0"/>
        <v>0</v>
      </c>
      <c r="O44" s="40"/>
    </row>
    <row r="45" spans="1:15" ht="13.5" customHeight="1" hidden="1">
      <c r="A45" s="257">
        <f t="shared" si="1"/>
        <v>50</v>
      </c>
      <c r="B45" s="258">
        <f t="shared" si="1"/>
        <v>4</v>
      </c>
      <c r="C45" s="258">
        <f t="shared" si="2"/>
        <v>39</v>
      </c>
      <c r="D45" s="260"/>
      <c r="E45" s="266"/>
      <c r="F45" s="266"/>
      <c r="G45" s="262"/>
      <c r="H45" s="263"/>
      <c r="I45" s="264"/>
      <c r="J45" s="267"/>
      <c r="K45" s="580"/>
      <c r="L45" s="580"/>
      <c r="M45" s="581"/>
      <c r="N45" s="256">
        <f t="shared" si="0"/>
        <v>0</v>
      </c>
      <c r="O45" s="40"/>
    </row>
    <row r="46" spans="1:15" ht="13.5" customHeight="1" thickBot="1">
      <c r="A46" s="273">
        <f t="shared" si="1"/>
        <v>50</v>
      </c>
      <c r="B46" s="274">
        <f t="shared" si="1"/>
        <v>4</v>
      </c>
      <c r="C46" s="274">
        <f t="shared" si="2"/>
        <v>40</v>
      </c>
      <c r="D46" s="275"/>
      <c r="E46" s="276"/>
      <c r="F46" s="276"/>
      <c r="G46" s="277"/>
      <c r="H46" s="278"/>
      <c r="I46" s="279"/>
      <c r="J46" s="280"/>
      <c r="K46" s="582"/>
      <c r="L46" s="582"/>
      <c r="M46" s="583"/>
      <c r="N46" s="256">
        <f t="shared" si="0"/>
        <v>0</v>
      </c>
      <c r="O46" s="40"/>
    </row>
    <row r="47" spans="1:15" ht="6.75" customHeight="1" thickTop="1">
      <c r="A47" s="281"/>
      <c r="B47" s="281"/>
      <c r="C47" s="281"/>
      <c r="D47" s="281"/>
      <c r="E47" s="282"/>
      <c r="F47" s="282"/>
      <c r="G47" s="283"/>
      <c r="H47" s="284"/>
      <c r="I47" s="285"/>
      <c r="J47" s="195"/>
      <c r="K47" s="227"/>
      <c r="L47" s="227"/>
      <c r="M47" s="286"/>
      <c r="N47" s="287"/>
      <c r="O47" s="40"/>
    </row>
    <row r="48" spans="1:15" ht="12.75" customHeight="1">
      <c r="A48" s="288" t="s">
        <v>78</v>
      </c>
      <c r="B48" s="289"/>
      <c r="C48" s="289"/>
      <c r="D48" s="289"/>
      <c r="E48" s="185" t="s">
        <v>56</v>
      </c>
      <c r="F48" s="290"/>
      <c r="G48" s="291"/>
      <c r="H48" s="292"/>
      <c r="I48" s="293"/>
      <c r="J48" s="294"/>
      <c r="K48" s="294"/>
      <c r="L48" s="294"/>
      <c r="M48" s="295"/>
      <c r="O48" s="40"/>
    </row>
    <row r="49" spans="1:15" ht="12.75" customHeight="1">
      <c r="A49" s="193"/>
      <c r="B49" s="296"/>
      <c r="C49" s="296"/>
      <c r="D49" s="296"/>
      <c r="E49" s="191" t="s">
        <v>57</v>
      </c>
      <c r="F49" s="297"/>
      <c r="G49" s="298"/>
      <c r="H49" s="299"/>
      <c r="I49" s="300"/>
      <c r="J49" s="195"/>
      <c r="K49" s="195"/>
      <c r="L49" s="195"/>
      <c r="M49" s="197"/>
      <c r="O49" s="40"/>
    </row>
    <row r="50" spans="1:15" ht="12.75" customHeight="1">
      <c r="A50" s="193"/>
      <c r="B50" s="296"/>
      <c r="C50" s="296"/>
      <c r="D50" s="296"/>
      <c r="E50" s="191" t="s">
        <v>58</v>
      </c>
      <c r="F50" s="297"/>
      <c r="G50" s="298"/>
      <c r="H50" s="299"/>
      <c r="I50" s="300"/>
      <c r="J50" s="195"/>
      <c r="K50" s="195"/>
      <c r="L50" s="195"/>
      <c r="M50" s="197"/>
      <c r="O50" s="40"/>
    </row>
    <row r="51" spans="1:15" ht="12.75" customHeight="1">
      <c r="A51" s="193"/>
      <c r="B51" s="296"/>
      <c r="C51" s="296"/>
      <c r="D51" s="296"/>
      <c r="E51" s="191" t="s">
        <v>59</v>
      </c>
      <c r="F51" s="297"/>
      <c r="G51" s="298"/>
      <c r="H51" s="299"/>
      <c r="I51" s="300"/>
      <c r="J51" s="195"/>
      <c r="K51" s="195"/>
      <c r="L51" s="195"/>
      <c r="M51" s="197"/>
      <c r="O51" s="40"/>
    </row>
    <row r="52" spans="1:15" ht="12.75" customHeight="1">
      <c r="A52" s="301"/>
      <c r="B52" s="302"/>
      <c r="C52" s="302"/>
      <c r="D52" s="302"/>
      <c r="E52" s="199"/>
      <c r="F52" s="303"/>
      <c r="G52" s="304"/>
      <c r="H52" s="305"/>
      <c r="I52" s="306"/>
      <c r="J52" s="201"/>
      <c r="K52" s="201"/>
      <c r="L52" s="201"/>
      <c r="M52" s="203"/>
      <c r="O52" s="40"/>
    </row>
    <row r="53" spans="1:15" ht="24.75" customHeight="1">
      <c r="A53" s="136" t="s">
        <v>79</v>
      </c>
      <c r="B53" s="136"/>
      <c r="C53" s="136"/>
      <c r="D53" s="136"/>
      <c r="E53" s="307"/>
      <c r="F53" s="307"/>
      <c r="G53" s="308"/>
      <c r="H53" s="309"/>
      <c r="I53" s="310"/>
      <c r="J53" s="311"/>
      <c r="K53" s="311"/>
      <c r="L53" s="311"/>
      <c r="M53" s="312"/>
      <c r="O53" s="40"/>
    </row>
    <row r="54" spans="1:15" ht="12.75" customHeight="1">
      <c r="A54" s="569" t="s">
        <v>63</v>
      </c>
      <c r="B54" s="570"/>
      <c r="C54" s="570"/>
      <c r="D54" s="571"/>
      <c r="E54" s="224"/>
      <c r="F54" s="224"/>
      <c r="G54" s="226"/>
      <c r="H54" s="94" t="s">
        <v>64</v>
      </c>
      <c r="I54" s="94" t="s">
        <v>80</v>
      </c>
      <c r="J54" s="223" t="s">
        <v>81</v>
      </c>
      <c r="K54" s="569" t="s">
        <v>67</v>
      </c>
      <c r="L54" s="570"/>
      <c r="M54" s="571"/>
      <c r="N54" s="313" t="s">
        <v>82</v>
      </c>
      <c r="O54" s="40"/>
    </row>
    <row r="55" spans="1:15" ht="12.75" customHeight="1">
      <c r="A55" s="229"/>
      <c r="B55" s="141"/>
      <c r="C55" s="141"/>
      <c r="D55" s="230"/>
      <c r="E55" s="136" t="s">
        <v>69</v>
      </c>
      <c r="F55" s="136"/>
      <c r="G55" s="99"/>
      <c r="H55" s="137"/>
      <c r="I55" s="137" t="s">
        <v>83</v>
      </c>
      <c r="J55" s="229" t="s">
        <v>84</v>
      </c>
      <c r="K55" s="572" t="s">
        <v>72</v>
      </c>
      <c r="L55" s="573"/>
      <c r="M55" s="574"/>
      <c r="N55" s="314" t="s">
        <v>85</v>
      </c>
      <c r="O55" s="40"/>
    </row>
    <row r="56" spans="1:15" ht="12.75" customHeight="1">
      <c r="A56" s="575" t="s">
        <v>74</v>
      </c>
      <c r="B56" s="576"/>
      <c r="C56" s="576"/>
      <c r="D56" s="577"/>
      <c r="E56" s="234"/>
      <c r="F56" s="234"/>
      <c r="G56" s="235"/>
      <c r="H56" s="135" t="s">
        <v>75</v>
      </c>
      <c r="I56" s="135" t="s">
        <v>86</v>
      </c>
      <c r="J56" s="232" t="s">
        <v>87</v>
      </c>
      <c r="K56" s="575" t="s">
        <v>76</v>
      </c>
      <c r="L56" s="576"/>
      <c r="M56" s="577"/>
      <c r="N56" s="315" t="s">
        <v>77</v>
      </c>
      <c r="O56" s="40"/>
    </row>
    <row r="57" spans="1:15" ht="4.5" customHeight="1" thickBot="1">
      <c r="A57" s="141"/>
      <c r="B57" s="141"/>
      <c r="C57" s="141"/>
      <c r="D57" s="141"/>
      <c r="E57" s="98"/>
      <c r="F57" s="98"/>
      <c r="G57" s="99"/>
      <c r="H57" s="141"/>
      <c r="I57" s="141"/>
      <c r="J57" s="141"/>
      <c r="K57" s="141"/>
      <c r="L57" s="141"/>
      <c r="M57" s="141"/>
      <c r="N57" s="316"/>
      <c r="O57" s="40"/>
    </row>
    <row r="58" spans="1:15" ht="15" customHeight="1" thickTop="1">
      <c r="A58" s="246">
        <f>A46</f>
        <v>50</v>
      </c>
      <c r="B58" s="416">
        <f>B46</f>
        <v>4</v>
      </c>
      <c r="C58" s="416">
        <f>C46+1</f>
        <v>41</v>
      </c>
      <c r="D58" s="249">
        <v>22</v>
      </c>
      <c r="E58" s="319" t="s">
        <v>88</v>
      </c>
      <c r="F58" s="320"/>
      <c r="G58" s="319"/>
      <c r="H58" s="321" t="s">
        <v>89</v>
      </c>
      <c r="I58" s="322">
        <v>97.8</v>
      </c>
      <c r="J58" s="417">
        <v>8011</v>
      </c>
      <c r="K58" s="584" t="s">
        <v>90</v>
      </c>
      <c r="L58" s="578"/>
      <c r="M58" s="579"/>
      <c r="N58" s="316"/>
      <c r="O58" s="40"/>
    </row>
    <row r="59" spans="1:15" ht="15" customHeight="1">
      <c r="A59" s="257">
        <f aca="true" t="shared" si="3" ref="A59:B67">A58</f>
        <v>50</v>
      </c>
      <c r="B59" s="258">
        <f t="shared" si="3"/>
        <v>4</v>
      </c>
      <c r="C59" s="258">
        <f aca="true" t="shared" si="4" ref="C59:C67">C58+1</f>
        <v>42</v>
      </c>
      <c r="D59" s="260">
        <f>D58</f>
        <v>22</v>
      </c>
      <c r="E59" s="268" t="s">
        <v>91</v>
      </c>
      <c r="F59" s="324"/>
      <c r="G59" s="268"/>
      <c r="H59" s="325" t="s">
        <v>89</v>
      </c>
      <c r="I59" s="326">
        <v>2.2</v>
      </c>
      <c r="J59" s="327">
        <f>J58+1</f>
        <v>8012</v>
      </c>
      <c r="K59" s="585" t="s">
        <v>90</v>
      </c>
      <c r="L59" s="580"/>
      <c r="M59" s="581"/>
      <c r="N59" s="316"/>
      <c r="O59" s="40"/>
    </row>
    <row r="60" spans="1:15" ht="15" customHeight="1">
      <c r="A60" s="257">
        <f t="shared" si="3"/>
        <v>50</v>
      </c>
      <c r="B60" s="258">
        <f t="shared" si="3"/>
        <v>4</v>
      </c>
      <c r="C60" s="258">
        <f t="shared" si="4"/>
        <v>43</v>
      </c>
      <c r="D60" s="260"/>
      <c r="E60" s="261"/>
      <c r="F60" s="261"/>
      <c r="G60" s="328"/>
      <c r="H60" s="329"/>
      <c r="I60" s="269"/>
      <c r="J60" s="327">
        <f aca="true" t="shared" si="5" ref="J60:J67">J59+1</f>
        <v>8013</v>
      </c>
      <c r="K60" s="585"/>
      <c r="L60" s="580"/>
      <c r="M60" s="581"/>
      <c r="N60" s="316"/>
      <c r="O60" s="40"/>
    </row>
    <row r="61" spans="1:15" ht="15" customHeight="1">
      <c r="A61" s="257">
        <f t="shared" si="3"/>
        <v>50</v>
      </c>
      <c r="B61" s="258">
        <f t="shared" si="3"/>
        <v>4</v>
      </c>
      <c r="C61" s="258">
        <f t="shared" si="4"/>
        <v>44</v>
      </c>
      <c r="D61" s="260">
        <v>23</v>
      </c>
      <c r="E61" s="589" t="s">
        <v>92</v>
      </c>
      <c r="F61" s="590"/>
      <c r="G61" s="591"/>
      <c r="H61" s="331" t="s">
        <v>93</v>
      </c>
      <c r="I61" s="265">
        <v>28000</v>
      </c>
      <c r="J61" s="327">
        <f t="shared" si="5"/>
        <v>8014</v>
      </c>
      <c r="K61" s="586" t="s">
        <v>47</v>
      </c>
      <c r="L61" s="587"/>
      <c r="M61" s="588"/>
      <c r="N61" s="316"/>
      <c r="O61" s="40"/>
    </row>
    <row r="62" spans="1:15" ht="15" customHeight="1">
      <c r="A62" s="257">
        <f t="shared" si="3"/>
        <v>50</v>
      </c>
      <c r="B62" s="258">
        <f t="shared" si="3"/>
        <v>4</v>
      </c>
      <c r="C62" s="258">
        <f t="shared" si="4"/>
        <v>45</v>
      </c>
      <c r="D62" s="260"/>
      <c r="E62" s="266"/>
      <c r="F62" s="266"/>
      <c r="G62" s="337"/>
      <c r="H62" s="329"/>
      <c r="I62" s="269"/>
      <c r="J62" s="327">
        <f t="shared" si="5"/>
        <v>8015</v>
      </c>
      <c r="K62" s="585"/>
      <c r="L62" s="580"/>
      <c r="M62" s="581"/>
      <c r="N62" s="316"/>
      <c r="O62" s="40"/>
    </row>
    <row r="63" spans="1:15" ht="15" customHeight="1">
      <c r="A63" s="257">
        <f t="shared" si="3"/>
        <v>50</v>
      </c>
      <c r="B63" s="258">
        <f t="shared" si="3"/>
        <v>4</v>
      </c>
      <c r="C63" s="258">
        <f t="shared" si="4"/>
        <v>46</v>
      </c>
      <c r="D63" s="260">
        <v>24</v>
      </c>
      <c r="E63" s="330" t="s">
        <v>100</v>
      </c>
      <c r="F63" s="334"/>
      <c r="G63" s="335"/>
      <c r="H63" s="331" t="s">
        <v>89</v>
      </c>
      <c r="I63" s="326">
        <v>8</v>
      </c>
      <c r="J63" s="327">
        <f>J62+1</f>
        <v>8016</v>
      </c>
      <c r="K63" s="586" t="s">
        <v>47</v>
      </c>
      <c r="L63" s="587"/>
      <c r="M63" s="588"/>
      <c r="N63" s="316"/>
      <c r="O63" s="40"/>
    </row>
    <row r="64" spans="1:15" ht="15" customHeight="1" hidden="1">
      <c r="A64" s="257">
        <f t="shared" si="3"/>
        <v>50</v>
      </c>
      <c r="B64" s="258">
        <f t="shared" si="3"/>
        <v>4</v>
      </c>
      <c r="C64" s="258">
        <f t="shared" si="4"/>
        <v>47</v>
      </c>
      <c r="D64" s="260"/>
      <c r="E64" s="330"/>
      <c r="F64" s="334"/>
      <c r="G64" s="335"/>
      <c r="H64" s="331"/>
      <c r="I64" s="418"/>
      <c r="J64" s="327">
        <f t="shared" si="5"/>
        <v>8017</v>
      </c>
      <c r="K64" s="585"/>
      <c r="L64" s="580"/>
      <c r="M64" s="581"/>
      <c r="N64" s="316"/>
      <c r="O64" s="40"/>
    </row>
    <row r="65" spans="1:15" ht="15" customHeight="1" hidden="1">
      <c r="A65" s="257">
        <f t="shared" si="3"/>
        <v>50</v>
      </c>
      <c r="B65" s="258">
        <f t="shared" si="3"/>
        <v>4</v>
      </c>
      <c r="C65" s="258">
        <f t="shared" si="4"/>
        <v>48</v>
      </c>
      <c r="D65" s="260"/>
      <c r="E65" s="266"/>
      <c r="F65" s="266"/>
      <c r="G65" s="337"/>
      <c r="H65" s="329"/>
      <c r="I65" s="270"/>
      <c r="J65" s="327">
        <f t="shared" si="5"/>
        <v>8018</v>
      </c>
      <c r="K65" s="585"/>
      <c r="L65" s="580"/>
      <c r="M65" s="581"/>
      <c r="N65" s="316"/>
      <c r="O65" s="40"/>
    </row>
    <row r="66" spans="1:15" ht="15" customHeight="1" hidden="1">
      <c r="A66" s="257">
        <f t="shared" si="3"/>
        <v>50</v>
      </c>
      <c r="B66" s="258">
        <f t="shared" si="3"/>
        <v>4</v>
      </c>
      <c r="C66" s="258">
        <f t="shared" si="4"/>
        <v>49</v>
      </c>
      <c r="D66" s="260"/>
      <c r="E66" s="266"/>
      <c r="F66" s="266"/>
      <c r="G66" s="337"/>
      <c r="H66" s="329"/>
      <c r="I66" s="270"/>
      <c r="J66" s="327">
        <f t="shared" si="5"/>
        <v>8019</v>
      </c>
      <c r="K66" s="585"/>
      <c r="L66" s="580"/>
      <c r="M66" s="581"/>
      <c r="N66" s="316"/>
      <c r="O66" s="40"/>
    </row>
    <row r="67" spans="1:15" ht="15" customHeight="1" thickBot="1">
      <c r="A67" s="273">
        <f t="shared" si="3"/>
        <v>50</v>
      </c>
      <c r="B67" s="274">
        <f t="shared" si="3"/>
        <v>4</v>
      </c>
      <c r="C67" s="274">
        <f t="shared" si="4"/>
        <v>50</v>
      </c>
      <c r="D67" s="275"/>
      <c r="E67" s="419" t="s">
        <v>103</v>
      </c>
      <c r="F67" s="340"/>
      <c r="G67" s="341"/>
      <c r="H67" s="278" t="s">
        <v>89</v>
      </c>
      <c r="I67" s="420">
        <v>5.5</v>
      </c>
      <c r="J67" s="344">
        <f t="shared" si="5"/>
        <v>8020</v>
      </c>
      <c r="K67" s="605" t="s">
        <v>47</v>
      </c>
      <c r="L67" s="606"/>
      <c r="M67" s="607"/>
      <c r="N67" s="316"/>
      <c r="O67" s="40"/>
    </row>
    <row r="68" spans="1:15" ht="6.75" customHeight="1" thickBot="1" thickTop="1">
      <c r="A68" s="346"/>
      <c r="B68" s="346"/>
      <c r="C68" s="346"/>
      <c r="D68" s="346"/>
      <c r="E68" s="347"/>
      <c r="F68" s="347"/>
      <c r="G68" s="348"/>
      <c r="H68" s="346"/>
      <c r="I68" s="346"/>
      <c r="J68" s="346"/>
      <c r="K68" s="346"/>
      <c r="L68" s="346"/>
      <c r="M68" s="346"/>
      <c r="N68" s="316"/>
      <c r="O68" s="40"/>
    </row>
    <row r="69" spans="1:15" ht="15" customHeight="1" thickTop="1">
      <c r="A69" s="593">
        <f>A67</f>
        <v>50</v>
      </c>
      <c r="B69" s="595">
        <f>B67</f>
        <v>4</v>
      </c>
      <c r="C69" s="595">
        <f>C67+1</f>
        <v>51</v>
      </c>
      <c r="D69" s="249">
        <f>'[1]594'!D14</f>
        <v>41</v>
      </c>
      <c r="E69" s="597" t="str">
        <f>'[1]594'!E16</f>
        <v>Výstavba dálnice D 27,5/120 (bez mostů a tunelů)</v>
      </c>
      <c r="F69" s="598"/>
      <c r="G69" s="349" t="str">
        <f>'[1]594'!G14</f>
        <v>délka</v>
      </c>
      <c r="H69" s="94" t="str">
        <f>'[1]594'!H14</f>
        <v>m</v>
      </c>
      <c r="I69" s="350">
        <v>5320</v>
      </c>
      <c r="J69" s="351">
        <f>J67+1</f>
        <v>8021</v>
      </c>
      <c r="K69" s="602" t="s">
        <v>47</v>
      </c>
      <c r="L69" s="603"/>
      <c r="M69" s="604"/>
      <c r="N69" s="601">
        <f>I69*I70</f>
        <v>1734320</v>
      </c>
      <c r="O69" s="40"/>
    </row>
    <row r="70" spans="1:15" ht="15" customHeight="1">
      <c r="A70" s="594"/>
      <c r="B70" s="596"/>
      <c r="C70" s="596"/>
      <c r="D70" s="275">
        <f>'[1]594'!D15</f>
        <v>42</v>
      </c>
      <c r="E70" s="599"/>
      <c r="F70" s="600"/>
      <c r="G70" s="352" t="str">
        <f>'[1]594'!G15</f>
        <v>průměrné náklady </v>
      </c>
      <c r="H70" s="278" t="str">
        <f>'[1]594'!H15</f>
        <v>tis.Kč/m</v>
      </c>
      <c r="I70" s="353">
        <v>326</v>
      </c>
      <c r="J70" s="354">
        <v>8051</v>
      </c>
      <c r="K70" s="605" t="s">
        <v>17</v>
      </c>
      <c r="L70" s="606"/>
      <c r="M70" s="607"/>
      <c r="N70" s="601"/>
      <c r="O70" s="40"/>
    </row>
    <row r="71" spans="1:15" ht="15" customHeight="1" hidden="1">
      <c r="A71" s="593">
        <f>A69</f>
        <v>50</v>
      </c>
      <c r="B71" s="595">
        <f>B69</f>
        <v>4</v>
      </c>
      <c r="C71" s="595">
        <f>C69+1</f>
        <v>52</v>
      </c>
      <c r="D71" s="249">
        <f>'[1]594'!D16</f>
        <v>41</v>
      </c>
      <c r="E71" s="597" t="str">
        <f>'[1]594'!E16</f>
        <v>Výstavba dálnice D 27,5/120 (bez mostů a tunelů)</v>
      </c>
      <c r="F71" s="598"/>
      <c r="G71" s="349" t="str">
        <f>'[1]594'!G16</f>
        <v>délka</v>
      </c>
      <c r="H71" s="94" t="str">
        <f>'[1]594'!H16</f>
        <v>m</v>
      </c>
      <c r="I71" s="355"/>
      <c r="J71" s="351">
        <f aca="true" t="shared" si="6" ref="J71:J128">J69+1</f>
        <v>8022</v>
      </c>
      <c r="K71" s="602" t="s">
        <v>47</v>
      </c>
      <c r="L71" s="603"/>
      <c r="M71" s="604"/>
      <c r="N71" s="601">
        <f>I71*I72</f>
        <v>0</v>
      </c>
      <c r="O71" s="40"/>
    </row>
    <row r="72" spans="1:15" ht="15" customHeight="1" hidden="1">
      <c r="A72" s="594"/>
      <c r="B72" s="596"/>
      <c r="C72" s="596"/>
      <c r="D72" s="275">
        <f>'[1]594'!D17</f>
        <v>42</v>
      </c>
      <c r="E72" s="599"/>
      <c r="F72" s="600"/>
      <c r="G72" s="352" t="str">
        <f>'[1]594'!G17</f>
        <v>průměrné náklady </v>
      </c>
      <c r="H72" s="278" t="str">
        <f>'[1]594'!H17</f>
        <v>tis.Kč/m</v>
      </c>
      <c r="I72" s="353"/>
      <c r="J72" s="354">
        <f t="shared" si="6"/>
        <v>8052</v>
      </c>
      <c r="K72" s="605" t="s">
        <v>17</v>
      </c>
      <c r="L72" s="606"/>
      <c r="M72" s="607"/>
      <c r="N72" s="601"/>
      <c r="O72" s="40"/>
    </row>
    <row r="73" spans="1:15" ht="15" customHeight="1">
      <c r="A73" s="593">
        <f>A71</f>
        <v>50</v>
      </c>
      <c r="B73" s="595">
        <f>B71</f>
        <v>4</v>
      </c>
      <c r="C73" s="595">
        <f>C71+1</f>
        <v>53</v>
      </c>
      <c r="D73" s="249">
        <f>'[1]594'!D18</f>
        <v>41</v>
      </c>
      <c r="E73" s="597" t="str">
        <f>'[1]594'!E18</f>
        <v>Výstavba dálnice D 28,0/120 (bez mostů a tunelů) </v>
      </c>
      <c r="F73" s="598"/>
      <c r="G73" s="349" t="str">
        <f>'[1]594'!G18</f>
        <v>délka</v>
      </c>
      <c r="H73" s="94" t="str">
        <f>'[1]594'!H18</f>
        <v>m</v>
      </c>
      <c r="I73" s="355">
        <v>7716</v>
      </c>
      <c r="J73" s="351">
        <f t="shared" si="6"/>
        <v>8023</v>
      </c>
      <c r="K73" s="602" t="s">
        <v>47</v>
      </c>
      <c r="L73" s="603"/>
      <c r="M73" s="604"/>
      <c r="N73" s="608">
        <f>I73*I74</f>
        <v>3858000</v>
      </c>
      <c r="O73" s="40"/>
    </row>
    <row r="74" spans="1:15" ht="15" customHeight="1">
      <c r="A74" s="594"/>
      <c r="B74" s="596"/>
      <c r="C74" s="596"/>
      <c r="D74" s="275">
        <f>'[1]594'!D19</f>
        <v>42</v>
      </c>
      <c r="E74" s="599"/>
      <c r="F74" s="600"/>
      <c r="G74" s="352" t="str">
        <f>'[1]594'!G19</f>
        <v>průměrné náklady </v>
      </c>
      <c r="H74" s="278" t="str">
        <f>'[1]594'!H19</f>
        <v>tis.Kč/m</v>
      </c>
      <c r="I74" s="353">
        <v>500</v>
      </c>
      <c r="J74" s="354">
        <f t="shared" si="6"/>
        <v>8053</v>
      </c>
      <c r="K74" s="605" t="s">
        <v>17</v>
      </c>
      <c r="L74" s="606"/>
      <c r="M74" s="607"/>
      <c r="N74" s="608"/>
      <c r="O74" s="40"/>
    </row>
    <row r="75" spans="1:15" ht="15" customHeight="1" hidden="1">
      <c r="A75" s="593">
        <f>A73</f>
        <v>50</v>
      </c>
      <c r="B75" s="595">
        <f>B73</f>
        <v>4</v>
      </c>
      <c r="C75" s="595">
        <f>C73+1</f>
        <v>54</v>
      </c>
      <c r="D75" s="249">
        <f>'[1]594'!D20</f>
        <v>41</v>
      </c>
      <c r="E75" s="597" t="str">
        <f>'[1]594'!E20</f>
        <v>Výstavba dálnice D 34,0/120 (bez mostů a tunelů) </v>
      </c>
      <c r="F75" s="598"/>
      <c r="G75" s="349" t="str">
        <f>'[1]594'!G20</f>
        <v>délka</v>
      </c>
      <c r="H75" s="94" t="str">
        <f>'[1]594'!H20</f>
        <v>m</v>
      </c>
      <c r="I75" s="355"/>
      <c r="J75" s="351">
        <f t="shared" si="6"/>
        <v>8024</v>
      </c>
      <c r="K75" s="602"/>
      <c r="L75" s="603"/>
      <c r="M75" s="604"/>
      <c r="N75" s="608">
        <f>I75*I76</f>
        <v>0</v>
      </c>
      <c r="O75" s="40"/>
    </row>
    <row r="76" spans="1:15" ht="15" customHeight="1" hidden="1">
      <c r="A76" s="594"/>
      <c r="B76" s="596"/>
      <c r="C76" s="596"/>
      <c r="D76" s="275">
        <f>'[1]594'!D21</f>
        <v>42</v>
      </c>
      <c r="E76" s="599"/>
      <c r="F76" s="600"/>
      <c r="G76" s="352" t="str">
        <f>'[1]594'!G21</f>
        <v>průměrné náklady </v>
      </c>
      <c r="H76" s="278" t="str">
        <f>'[1]594'!H21</f>
        <v>tis.Kč/m</v>
      </c>
      <c r="I76" s="353"/>
      <c r="J76" s="354">
        <f t="shared" si="6"/>
        <v>8054</v>
      </c>
      <c r="K76" s="605"/>
      <c r="L76" s="606"/>
      <c r="M76" s="607"/>
      <c r="N76" s="608"/>
      <c r="O76" s="40"/>
    </row>
    <row r="77" spans="1:15" ht="15" customHeight="1" hidden="1">
      <c r="A77" s="593">
        <f>A75</f>
        <v>50</v>
      </c>
      <c r="B77" s="595">
        <f>B75</f>
        <v>4</v>
      </c>
      <c r="C77" s="595">
        <f>C75+1</f>
        <v>55</v>
      </c>
      <c r="D77" s="249">
        <f>'[1]594'!D22</f>
        <v>41</v>
      </c>
      <c r="E77" s="597">
        <f>'[1]594'!E22</f>
        <v>0</v>
      </c>
      <c r="F77" s="598"/>
      <c r="G77" s="349" t="str">
        <f>'[1]594'!G22</f>
        <v>délka</v>
      </c>
      <c r="H77" s="94" t="str">
        <f>'[1]594'!H22</f>
        <v>m</v>
      </c>
      <c r="I77" s="355"/>
      <c r="J77" s="351">
        <f t="shared" si="6"/>
        <v>8025</v>
      </c>
      <c r="K77" s="602"/>
      <c r="L77" s="603"/>
      <c r="M77" s="604"/>
      <c r="N77" s="608">
        <f>I77*I78</f>
        <v>0</v>
      </c>
      <c r="O77" s="40"/>
    </row>
    <row r="78" spans="1:15" ht="15" customHeight="1" hidden="1">
      <c r="A78" s="594"/>
      <c r="B78" s="596"/>
      <c r="C78" s="596"/>
      <c r="D78" s="275">
        <f>'[1]594'!D23</f>
        <v>42</v>
      </c>
      <c r="E78" s="599"/>
      <c r="F78" s="600"/>
      <c r="G78" s="352" t="str">
        <f>'[1]594'!G23</f>
        <v>průměrné náklady </v>
      </c>
      <c r="H78" s="278" t="str">
        <f>'[1]594'!H23</f>
        <v>tis.Kč/m</v>
      </c>
      <c r="I78" s="353"/>
      <c r="J78" s="354">
        <f t="shared" si="6"/>
        <v>8055</v>
      </c>
      <c r="K78" s="605"/>
      <c r="L78" s="606"/>
      <c r="M78" s="607"/>
      <c r="N78" s="608"/>
      <c r="O78" s="40"/>
    </row>
    <row r="79" spans="1:15" ht="15" customHeight="1">
      <c r="A79" s="593">
        <f>A77</f>
        <v>50</v>
      </c>
      <c r="B79" s="595">
        <f>B77</f>
        <v>4</v>
      </c>
      <c r="C79" s="595">
        <f>C77+1</f>
        <v>56</v>
      </c>
      <c r="D79" s="249">
        <f>'[1]594'!D24</f>
        <v>41</v>
      </c>
      <c r="E79" s="597" t="str">
        <f>'[1]594'!E24</f>
        <v>Výstavba dálničních mostů </v>
      </c>
      <c r="F79" s="598"/>
      <c r="G79" s="349" t="str">
        <f>'[1]594'!G24</f>
        <v>délka</v>
      </c>
      <c r="H79" s="94" t="str">
        <f>'[1]594'!H24</f>
        <v>m</v>
      </c>
      <c r="I79" s="355">
        <v>1737</v>
      </c>
      <c r="J79" s="351">
        <f t="shared" si="6"/>
        <v>8026</v>
      </c>
      <c r="K79" s="602" t="s">
        <v>47</v>
      </c>
      <c r="L79" s="603"/>
      <c r="M79" s="604"/>
      <c r="N79" s="608">
        <f>I79*I80</f>
        <v>5134572</v>
      </c>
      <c r="O79" s="40"/>
    </row>
    <row r="80" spans="1:15" ht="15" customHeight="1">
      <c r="A80" s="594"/>
      <c r="B80" s="596"/>
      <c r="C80" s="596"/>
      <c r="D80" s="275">
        <f>'[1]594'!D25</f>
        <v>42</v>
      </c>
      <c r="E80" s="599"/>
      <c r="F80" s="600"/>
      <c r="G80" s="352" t="str">
        <f>'[1]594'!G25</f>
        <v>průměrné náklady </v>
      </c>
      <c r="H80" s="278" t="str">
        <f>'[1]594'!H25</f>
        <v>tis.Kč/m</v>
      </c>
      <c r="I80" s="353">
        <v>2956</v>
      </c>
      <c r="J80" s="354">
        <f t="shared" si="6"/>
        <v>8056</v>
      </c>
      <c r="K80" s="605" t="s">
        <v>17</v>
      </c>
      <c r="L80" s="606"/>
      <c r="M80" s="607"/>
      <c r="N80" s="608"/>
      <c r="O80" s="40"/>
    </row>
    <row r="81" spans="1:15" ht="15" customHeight="1" hidden="1">
      <c r="A81" s="593">
        <f>A79</f>
        <v>50</v>
      </c>
      <c r="B81" s="595">
        <f>B79</f>
        <v>4</v>
      </c>
      <c r="C81" s="595">
        <f>C79+1</f>
        <v>57</v>
      </c>
      <c r="D81" s="249">
        <f>'[1]594'!D26</f>
        <v>41</v>
      </c>
      <c r="E81" s="597" t="str">
        <f>'[1]594'!E26</f>
        <v>Výstavba dálničních tunelů</v>
      </c>
      <c r="F81" s="598"/>
      <c r="G81" s="349" t="str">
        <f>'[1]594'!G26</f>
        <v>délka</v>
      </c>
      <c r="H81" s="94" t="str">
        <f>'[1]594'!H26</f>
        <v>m</v>
      </c>
      <c r="I81" s="355"/>
      <c r="J81" s="351">
        <f t="shared" si="6"/>
        <v>8027</v>
      </c>
      <c r="K81" s="602" t="s">
        <v>47</v>
      </c>
      <c r="L81" s="603"/>
      <c r="M81" s="604"/>
      <c r="N81" s="608">
        <f>I81*I82</f>
        <v>0</v>
      </c>
      <c r="O81" s="40"/>
    </row>
    <row r="82" spans="1:15" ht="15" customHeight="1" hidden="1">
      <c r="A82" s="594"/>
      <c r="B82" s="596"/>
      <c r="C82" s="596"/>
      <c r="D82" s="275">
        <f>'[1]594'!D27</f>
        <v>42</v>
      </c>
      <c r="E82" s="599"/>
      <c r="F82" s="600"/>
      <c r="G82" s="352" t="str">
        <f>'[1]594'!G27</f>
        <v>průměrné náklady </v>
      </c>
      <c r="H82" s="278" t="str">
        <f>'[1]594'!H27</f>
        <v>tis.Kč/m</v>
      </c>
      <c r="I82" s="353"/>
      <c r="J82" s="354">
        <f t="shared" si="6"/>
        <v>8057</v>
      </c>
      <c r="K82" s="605" t="s">
        <v>17</v>
      </c>
      <c r="L82" s="606"/>
      <c r="M82" s="607"/>
      <c r="N82" s="608"/>
      <c r="O82" s="40"/>
    </row>
    <row r="83" spans="1:15" ht="15" customHeight="1" hidden="1">
      <c r="A83" s="593">
        <f>A81</f>
        <v>50</v>
      </c>
      <c r="B83" s="595">
        <f>B81</f>
        <v>4</v>
      </c>
      <c r="C83" s="595">
        <f>C81+1</f>
        <v>58</v>
      </c>
      <c r="D83" s="249">
        <f>'[1]594'!D28</f>
        <v>41</v>
      </c>
      <c r="E83" s="597" t="str">
        <f>'[1]594'!E28</f>
        <v>Výstavba dálničního přivaděče Bělotín R24,5/100</v>
      </c>
      <c r="F83" s="598"/>
      <c r="G83" s="349" t="str">
        <f>'[1]594'!G28</f>
        <v>délka</v>
      </c>
      <c r="H83" s="94" t="str">
        <f>'[1]594'!H28</f>
        <v>m</v>
      </c>
      <c r="I83" s="355"/>
      <c r="J83" s="351">
        <f t="shared" si="6"/>
        <v>8028</v>
      </c>
      <c r="K83" s="602"/>
      <c r="L83" s="603"/>
      <c r="M83" s="604"/>
      <c r="N83" s="608">
        <f>I83*I84</f>
        <v>0</v>
      </c>
      <c r="O83" s="40"/>
    </row>
    <row r="84" spans="1:15" ht="15" customHeight="1" hidden="1">
      <c r="A84" s="594"/>
      <c r="B84" s="596"/>
      <c r="C84" s="596"/>
      <c r="D84" s="275">
        <f>'[1]594'!D29</f>
        <v>42</v>
      </c>
      <c r="E84" s="599"/>
      <c r="F84" s="600"/>
      <c r="G84" s="352" t="str">
        <f>'[1]594'!G29</f>
        <v>průměrné náklady </v>
      </c>
      <c r="H84" s="278" t="str">
        <f>'[1]594'!H29</f>
        <v>tis.Kč/m</v>
      </c>
      <c r="I84" s="353"/>
      <c r="J84" s="354">
        <f t="shared" si="6"/>
        <v>8058</v>
      </c>
      <c r="K84" s="605"/>
      <c r="L84" s="606"/>
      <c r="M84" s="607"/>
      <c r="N84" s="608"/>
      <c r="O84" s="40"/>
    </row>
    <row r="85" spans="1:15" ht="15" customHeight="1" hidden="1">
      <c r="A85" s="593">
        <f>A83</f>
        <v>50</v>
      </c>
      <c r="B85" s="595">
        <f>B83</f>
        <v>4</v>
      </c>
      <c r="C85" s="595">
        <f>C83+1</f>
        <v>59</v>
      </c>
      <c r="D85" s="249">
        <f>'[1]594'!D30</f>
        <v>41</v>
      </c>
      <c r="E85" s="597" t="str">
        <f>'[1]594'!E30</f>
        <v>Výstavba dálničního přivaděče Bělotín R24,5/100</v>
      </c>
      <c r="F85" s="598"/>
      <c r="G85" s="349" t="str">
        <f>'[1]594'!G30</f>
        <v>délka</v>
      </c>
      <c r="H85" s="94" t="str">
        <f>'[1]594'!H30</f>
        <v>m</v>
      </c>
      <c r="I85" s="355"/>
      <c r="J85" s="351">
        <f t="shared" si="6"/>
        <v>8029</v>
      </c>
      <c r="K85" s="602"/>
      <c r="L85" s="603"/>
      <c r="M85" s="604"/>
      <c r="N85" s="608">
        <f>I85*I86</f>
        <v>0</v>
      </c>
      <c r="O85" s="40"/>
    </row>
    <row r="86" spans="1:15" ht="15" customHeight="1" hidden="1">
      <c r="A86" s="594"/>
      <c r="B86" s="596"/>
      <c r="C86" s="596"/>
      <c r="D86" s="275">
        <f>'[1]594'!D31</f>
        <v>42</v>
      </c>
      <c r="E86" s="599"/>
      <c r="F86" s="600"/>
      <c r="G86" s="352" t="str">
        <f>'[1]594'!G31</f>
        <v>průměrné náklady </v>
      </c>
      <c r="H86" s="278" t="str">
        <f>'[1]594'!H31</f>
        <v>tis.Kč/m</v>
      </c>
      <c r="I86" s="353"/>
      <c r="J86" s="354">
        <f t="shared" si="6"/>
        <v>8059</v>
      </c>
      <c r="K86" s="605"/>
      <c r="L86" s="606"/>
      <c r="M86" s="607"/>
      <c r="N86" s="608"/>
      <c r="O86" s="40"/>
    </row>
    <row r="87" spans="1:15" ht="15" customHeight="1" hidden="1">
      <c r="A87" s="593">
        <f>A85</f>
        <v>50</v>
      </c>
      <c r="B87" s="595">
        <f>B85</f>
        <v>4</v>
      </c>
      <c r="C87" s="595">
        <f>C85+1</f>
        <v>60</v>
      </c>
      <c r="D87" s="249">
        <f>'[1]594'!D32</f>
        <v>41</v>
      </c>
      <c r="E87" s="597" t="str">
        <f>'[1]594'!E32</f>
        <v>Výstavba silnice I/57, S11,5/80</v>
      </c>
      <c r="F87" s="598"/>
      <c r="G87" s="349" t="str">
        <f>'[1]594'!G32</f>
        <v>délka</v>
      </c>
      <c r="H87" s="94" t="str">
        <f>'[1]594'!H32</f>
        <v>m</v>
      </c>
      <c r="I87" s="355"/>
      <c r="J87" s="351">
        <f t="shared" si="6"/>
        <v>8030</v>
      </c>
      <c r="K87" s="602"/>
      <c r="L87" s="603"/>
      <c r="M87" s="604"/>
      <c r="N87" s="608">
        <f>I87*I88</f>
        <v>0</v>
      </c>
      <c r="O87" s="40"/>
    </row>
    <row r="88" spans="1:15" ht="15" customHeight="1" hidden="1">
      <c r="A88" s="594"/>
      <c r="B88" s="596"/>
      <c r="C88" s="596"/>
      <c r="D88" s="275">
        <f>'[1]594'!D33</f>
        <v>42</v>
      </c>
      <c r="E88" s="599"/>
      <c r="F88" s="600"/>
      <c r="G88" s="352" t="str">
        <f>'[1]594'!G33</f>
        <v>průměrné náklady </v>
      </c>
      <c r="H88" s="278" t="str">
        <f>'[1]594'!H33</f>
        <v>tis.Kč/m</v>
      </c>
      <c r="I88" s="353"/>
      <c r="J88" s="354">
        <f t="shared" si="6"/>
        <v>8060</v>
      </c>
      <c r="K88" s="605"/>
      <c r="L88" s="606"/>
      <c r="M88" s="607"/>
      <c r="N88" s="608"/>
      <c r="O88" s="40"/>
    </row>
    <row r="89" spans="1:15" ht="15" customHeight="1" hidden="1">
      <c r="A89" s="593">
        <f>A87</f>
        <v>50</v>
      </c>
      <c r="B89" s="595">
        <f>B87</f>
        <v>4</v>
      </c>
      <c r="C89" s="595">
        <f>C87+1</f>
        <v>61</v>
      </c>
      <c r="D89" s="249">
        <f>'[1]594'!D34</f>
        <v>41</v>
      </c>
      <c r="E89" s="597"/>
      <c r="F89" s="598"/>
      <c r="G89" s="349" t="str">
        <f>'[1]594'!G34</f>
        <v>délka</v>
      </c>
      <c r="H89" s="94" t="str">
        <f>'[1]594'!H34</f>
        <v>m</v>
      </c>
      <c r="I89" s="355"/>
      <c r="J89" s="351">
        <f t="shared" si="6"/>
        <v>8031</v>
      </c>
      <c r="K89" s="602" t="s">
        <v>47</v>
      </c>
      <c r="L89" s="603"/>
      <c r="M89" s="604"/>
      <c r="N89" s="608">
        <f>I89*I90</f>
        <v>0</v>
      </c>
      <c r="O89" s="40"/>
    </row>
    <row r="90" spans="1:15" ht="15" customHeight="1" hidden="1">
      <c r="A90" s="594"/>
      <c r="B90" s="596"/>
      <c r="C90" s="596"/>
      <c r="D90" s="275">
        <f>'[1]594'!D35</f>
        <v>42</v>
      </c>
      <c r="E90" s="599"/>
      <c r="F90" s="600"/>
      <c r="G90" s="352" t="str">
        <f>'[1]594'!G35</f>
        <v>průměrné náklady </v>
      </c>
      <c r="H90" s="278" t="str">
        <f>'[1]594'!H35</f>
        <v>tis.Kč/m</v>
      </c>
      <c r="I90" s="353"/>
      <c r="J90" s="354">
        <f t="shared" si="6"/>
        <v>8061</v>
      </c>
      <c r="K90" s="605" t="s">
        <v>17</v>
      </c>
      <c r="L90" s="606"/>
      <c r="M90" s="607"/>
      <c r="N90" s="608"/>
      <c r="O90" s="40"/>
    </row>
    <row r="91" spans="1:15" ht="15" customHeight="1" hidden="1">
      <c r="A91" s="593">
        <f>A89</f>
        <v>50</v>
      </c>
      <c r="B91" s="595">
        <f>B89</f>
        <v>4</v>
      </c>
      <c r="C91" s="595">
        <f>C89+1</f>
        <v>62</v>
      </c>
      <c r="D91" s="249">
        <f>'[1]594'!D36</f>
        <v>41</v>
      </c>
      <c r="E91" s="597"/>
      <c r="F91" s="598"/>
      <c r="G91" s="349" t="str">
        <f>'[1]594'!G36</f>
        <v>délka</v>
      </c>
      <c r="H91" s="94" t="str">
        <f>'[1]594'!H36</f>
        <v>m</v>
      </c>
      <c r="I91" s="355"/>
      <c r="J91" s="351">
        <f t="shared" si="6"/>
        <v>8032</v>
      </c>
      <c r="K91" s="602" t="s">
        <v>47</v>
      </c>
      <c r="L91" s="603"/>
      <c r="M91" s="604"/>
      <c r="N91" s="608">
        <f>I91*I92</f>
        <v>0</v>
      </c>
      <c r="O91" s="40"/>
    </row>
    <row r="92" spans="1:15" ht="15" customHeight="1" hidden="1">
      <c r="A92" s="594"/>
      <c r="B92" s="596"/>
      <c r="C92" s="596"/>
      <c r="D92" s="275">
        <f>'[1]594'!D37</f>
        <v>42</v>
      </c>
      <c r="E92" s="599"/>
      <c r="F92" s="600"/>
      <c r="G92" s="352" t="str">
        <f>'[1]594'!G37</f>
        <v>průměrné náklady </v>
      </c>
      <c r="H92" s="278" t="str">
        <f>'[1]594'!H37</f>
        <v>tis.Kč/m</v>
      </c>
      <c r="I92" s="353"/>
      <c r="J92" s="354">
        <f t="shared" si="6"/>
        <v>8062</v>
      </c>
      <c r="K92" s="605" t="s">
        <v>17</v>
      </c>
      <c r="L92" s="606"/>
      <c r="M92" s="607"/>
      <c r="N92" s="608"/>
      <c r="O92" s="40"/>
    </row>
    <row r="93" spans="1:15" ht="15" customHeight="1">
      <c r="A93" s="593">
        <f>A91</f>
        <v>50</v>
      </c>
      <c r="B93" s="595">
        <f>B91</f>
        <v>4</v>
      </c>
      <c r="C93" s="595">
        <f>C91+1</f>
        <v>63</v>
      </c>
      <c r="D93" s="249">
        <f>'[1]594'!D38</f>
        <v>41</v>
      </c>
      <c r="E93" s="597"/>
      <c r="F93" s="598"/>
      <c r="G93" s="349"/>
      <c r="H93" s="94"/>
      <c r="I93" s="355"/>
      <c r="J93" s="351">
        <f t="shared" si="6"/>
        <v>8033</v>
      </c>
      <c r="K93" s="602"/>
      <c r="L93" s="603"/>
      <c r="M93" s="604"/>
      <c r="N93" s="608">
        <f>I93*I94</f>
        <v>0</v>
      </c>
      <c r="O93" s="40"/>
    </row>
    <row r="94" spans="1:15" ht="15" customHeight="1">
      <c r="A94" s="594"/>
      <c r="B94" s="596"/>
      <c r="C94" s="596"/>
      <c r="D94" s="275">
        <f>'[1]594'!D39</f>
        <v>42</v>
      </c>
      <c r="E94" s="599"/>
      <c r="F94" s="600"/>
      <c r="G94" s="352"/>
      <c r="H94" s="278"/>
      <c r="I94" s="353"/>
      <c r="J94" s="354">
        <f t="shared" si="6"/>
        <v>8063</v>
      </c>
      <c r="K94" s="605"/>
      <c r="L94" s="606"/>
      <c r="M94" s="607"/>
      <c r="N94" s="608"/>
      <c r="O94" s="40"/>
    </row>
    <row r="95" spans="1:15" ht="15" customHeight="1">
      <c r="A95" s="593">
        <f>A93</f>
        <v>50</v>
      </c>
      <c r="B95" s="595">
        <f>B93</f>
        <v>4</v>
      </c>
      <c r="C95" s="595">
        <f>C93+1</f>
        <v>64</v>
      </c>
      <c r="D95" s="249">
        <f>'[1]594'!D40</f>
        <v>41</v>
      </c>
      <c r="E95" s="597" t="str">
        <f>'[1]594'!E40</f>
        <v>Výstavba silnice I/67, S11,5/80</v>
      </c>
      <c r="F95" s="598"/>
      <c r="G95" s="349" t="str">
        <f>'[1]594'!G40</f>
        <v>délka</v>
      </c>
      <c r="H95" s="94" t="str">
        <f>'[1]594'!H40</f>
        <v>m</v>
      </c>
      <c r="I95" s="355">
        <v>1753</v>
      </c>
      <c r="J95" s="351">
        <f t="shared" si="6"/>
        <v>8034</v>
      </c>
      <c r="K95" s="602" t="s">
        <v>47</v>
      </c>
      <c r="L95" s="603"/>
      <c r="M95" s="604"/>
      <c r="N95" s="608">
        <f>I95*I96</f>
        <v>857217</v>
      </c>
      <c r="O95" s="40"/>
    </row>
    <row r="96" spans="1:15" ht="15" customHeight="1">
      <c r="A96" s="594"/>
      <c r="B96" s="596"/>
      <c r="C96" s="596"/>
      <c r="D96" s="275">
        <f>'[1]594'!D41</f>
        <v>42</v>
      </c>
      <c r="E96" s="599"/>
      <c r="F96" s="600"/>
      <c r="G96" s="352" t="str">
        <f>'[1]594'!G41</f>
        <v>průměrné náklady </v>
      </c>
      <c r="H96" s="278" t="str">
        <f>'[1]594'!H41</f>
        <v>tis.Kč/m</v>
      </c>
      <c r="I96" s="353">
        <v>489</v>
      </c>
      <c r="J96" s="354">
        <f t="shared" si="6"/>
        <v>8064</v>
      </c>
      <c r="K96" s="605" t="s">
        <v>17</v>
      </c>
      <c r="L96" s="606"/>
      <c r="M96" s="607"/>
      <c r="N96" s="608"/>
      <c r="O96" s="40"/>
    </row>
    <row r="97" spans="1:15" ht="15" customHeight="1" hidden="1">
      <c r="A97" s="593">
        <f>A95</f>
        <v>50</v>
      </c>
      <c r="B97" s="595">
        <f>B95</f>
        <v>4</v>
      </c>
      <c r="C97" s="595">
        <f>C95+1</f>
        <v>65</v>
      </c>
      <c r="D97" s="249">
        <f>'[1]594'!D42</f>
        <v>41</v>
      </c>
      <c r="E97" s="597" t="str">
        <f>'[1]594'!E42</f>
        <v>Výstavba ochranných opatření</v>
      </c>
      <c r="F97" s="598"/>
      <c r="G97" s="349" t="str">
        <f>'[1]594'!G42</f>
        <v>délka</v>
      </c>
      <c r="H97" s="94" t="str">
        <f>'[1]594'!H42</f>
        <v>m</v>
      </c>
      <c r="I97" s="355"/>
      <c r="J97" s="351">
        <f t="shared" si="6"/>
        <v>8035</v>
      </c>
      <c r="K97" s="602"/>
      <c r="L97" s="603"/>
      <c r="M97" s="604"/>
      <c r="N97" s="608">
        <f>I97*I98</f>
        <v>0</v>
      </c>
      <c r="O97" s="40"/>
    </row>
    <row r="98" spans="1:15" ht="15" customHeight="1" hidden="1">
      <c r="A98" s="594"/>
      <c r="B98" s="596"/>
      <c r="C98" s="596"/>
      <c r="D98" s="275">
        <f>'[1]594'!D43</f>
        <v>42</v>
      </c>
      <c r="E98" s="599"/>
      <c r="F98" s="600"/>
      <c r="G98" s="352" t="str">
        <f>'[1]594'!G43</f>
        <v>průměrné náklady </v>
      </c>
      <c r="H98" s="278" t="str">
        <f>'[1]594'!H43</f>
        <v>tis.Kč/m</v>
      </c>
      <c r="I98" s="353"/>
      <c r="J98" s="354">
        <f t="shared" si="6"/>
        <v>8065</v>
      </c>
      <c r="K98" s="605"/>
      <c r="L98" s="606"/>
      <c r="M98" s="607"/>
      <c r="N98" s="608"/>
      <c r="O98" s="40"/>
    </row>
    <row r="99" spans="1:15" ht="15" customHeight="1" hidden="1">
      <c r="A99" s="593">
        <f>A97</f>
        <v>50</v>
      </c>
      <c r="B99" s="595">
        <f>B97</f>
        <v>4</v>
      </c>
      <c r="C99" s="595">
        <f>C97+1</f>
        <v>66</v>
      </c>
      <c r="D99" s="249">
        <f>'[1]594'!D44</f>
        <v>41</v>
      </c>
      <c r="E99" s="597" t="str">
        <f>'[1]594'!E44</f>
        <v>Výstavba SSÚD Mankovice  - zpevněné plochy</v>
      </c>
      <c r="F99" s="598"/>
      <c r="G99" s="349" t="str">
        <f>'[1]594'!G44</f>
        <v>plocha</v>
      </c>
      <c r="H99" s="94" t="str">
        <f>'[1]594'!H44</f>
        <v>m2</v>
      </c>
      <c r="I99" s="355"/>
      <c r="J99" s="351">
        <f t="shared" si="6"/>
        <v>8036</v>
      </c>
      <c r="K99" s="602"/>
      <c r="L99" s="603"/>
      <c r="M99" s="604"/>
      <c r="N99" s="608">
        <f>I99*I100</f>
        <v>0</v>
      </c>
      <c r="O99" s="40"/>
    </row>
    <row r="100" spans="1:15" ht="15" customHeight="1" hidden="1">
      <c r="A100" s="594"/>
      <c r="B100" s="596"/>
      <c r="C100" s="596"/>
      <c r="D100" s="275">
        <f>'[1]594'!D45</f>
        <v>42</v>
      </c>
      <c r="E100" s="599"/>
      <c r="F100" s="600"/>
      <c r="G100" s="352" t="str">
        <f>'[1]594'!G45</f>
        <v>průměrné náklady </v>
      </c>
      <c r="H100" s="278" t="str">
        <f>'[1]594'!H45</f>
        <v>tis.Kč/m2</v>
      </c>
      <c r="I100" s="353"/>
      <c r="J100" s="354">
        <f t="shared" si="6"/>
        <v>8066</v>
      </c>
      <c r="K100" s="605"/>
      <c r="L100" s="606"/>
      <c r="M100" s="607"/>
      <c r="N100" s="608"/>
      <c r="O100" s="40"/>
    </row>
    <row r="101" spans="1:15" ht="15" customHeight="1" hidden="1">
      <c r="A101" s="593">
        <f>A99</f>
        <v>50</v>
      </c>
      <c r="B101" s="595">
        <f>B99</f>
        <v>4</v>
      </c>
      <c r="C101" s="595">
        <f>C99+1</f>
        <v>67</v>
      </c>
      <c r="D101" s="249">
        <f>'[1]594'!D46</f>
        <v>41</v>
      </c>
      <c r="E101" s="597" t="str">
        <f>'[1]594'!E46</f>
        <v>Výstavba SSÚD Mankovice  - užitné plochy kanceláří</v>
      </c>
      <c r="F101" s="598"/>
      <c r="G101" s="349" t="str">
        <f>'[1]594'!G46</f>
        <v>plocha</v>
      </c>
      <c r="H101" s="94" t="str">
        <f>'[1]594'!H46</f>
        <v>m2</v>
      </c>
      <c r="I101" s="355"/>
      <c r="J101" s="351">
        <f t="shared" si="6"/>
        <v>8037</v>
      </c>
      <c r="K101" s="602"/>
      <c r="L101" s="603"/>
      <c r="M101" s="604"/>
      <c r="N101" s="608">
        <f>I101*I102</f>
        <v>0</v>
      </c>
      <c r="O101" s="40"/>
    </row>
    <row r="102" spans="1:15" ht="15" customHeight="1" hidden="1">
      <c r="A102" s="594"/>
      <c r="B102" s="596"/>
      <c r="C102" s="596"/>
      <c r="D102" s="275">
        <f>'[1]594'!D47</f>
        <v>42</v>
      </c>
      <c r="E102" s="599"/>
      <c r="F102" s="600"/>
      <c r="G102" s="352" t="str">
        <f>'[1]594'!G47</f>
        <v>průměrné náklady </v>
      </c>
      <c r="H102" s="278" t="str">
        <f>'[1]594'!H47</f>
        <v>tis.Kč/m2</v>
      </c>
      <c r="I102" s="353"/>
      <c r="J102" s="354">
        <f t="shared" si="6"/>
        <v>8067</v>
      </c>
      <c r="K102" s="605"/>
      <c r="L102" s="606"/>
      <c r="M102" s="607"/>
      <c r="N102" s="608"/>
      <c r="O102" s="40"/>
    </row>
    <row r="103" spans="1:15" ht="15" customHeight="1" hidden="1">
      <c r="A103" s="593">
        <f>A101</f>
        <v>50</v>
      </c>
      <c r="B103" s="595">
        <f>B101</f>
        <v>4</v>
      </c>
      <c r="C103" s="595">
        <f>C101+1</f>
        <v>68</v>
      </c>
      <c r="D103" s="249">
        <f>'[1]594'!D48</f>
        <v>41</v>
      </c>
      <c r="E103" s="597" t="str">
        <f>'[1]594'!E48</f>
        <v>Výstavba SSÚD Mankovice  - užitné plochy garáží a skladů</v>
      </c>
      <c r="F103" s="598"/>
      <c r="G103" s="349" t="str">
        <f>'[1]594'!G48</f>
        <v>plocha</v>
      </c>
      <c r="H103" s="94" t="str">
        <f>'[1]594'!H48</f>
        <v>m2</v>
      </c>
      <c r="I103" s="355"/>
      <c r="J103" s="351">
        <f t="shared" si="6"/>
        <v>8038</v>
      </c>
      <c r="K103" s="602"/>
      <c r="L103" s="603"/>
      <c r="M103" s="604"/>
      <c r="N103" s="608">
        <f>I103*I104</f>
        <v>0</v>
      </c>
      <c r="O103" s="40"/>
    </row>
    <row r="104" spans="1:15" ht="15" customHeight="1" hidden="1">
      <c r="A104" s="594"/>
      <c r="B104" s="596"/>
      <c r="C104" s="596"/>
      <c r="D104" s="275">
        <f>'[1]594'!D49</f>
        <v>42</v>
      </c>
      <c r="E104" s="599"/>
      <c r="F104" s="600"/>
      <c r="G104" s="352" t="str">
        <f>'[1]594'!G49</f>
        <v>průměrné náklady </v>
      </c>
      <c r="H104" s="278" t="str">
        <f>'[1]594'!H49</f>
        <v>tis.Kč/m2</v>
      </c>
      <c r="I104" s="353"/>
      <c r="J104" s="354">
        <f t="shared" si="6"/>
        <v>8068</v>
      </c>
      <c r="K104" s="605"/>
      <c r="L104" s="606"/>
      <c r="M104" s="607"/>
      <c r="N104" s="608"/>
      <c r="O104" s="40"/>
    </row>
    <row r="105" spans="1:15" ht="15" customHeight="1" hidden="1">
      <c r="A105" s="593">
        <f>A103</f>
        <v>50</v>
      </c>
      <c r="B105" s="595">
        <f>B103</f>
        <v>4</v>
      </c>
      <c r="C105" s="595">
        <f>C103+1</f>
        <v>69</v>
      </c>
      <c r="D105" s="249">
        <f>'[1]594'!D50</f>
        <v>41</v>
      </c>
      <c r="E105" s="597" t="str">
        <f>'[1]594'!E50</f>
        <v>Výstavba SSÚD Slovenská  - zpevněné plochy</v>
      </c>
      <c r="F105" s="598"/>
      <c r="G105" s="349" t="str">
        <f>'[1]594'!G50</f>
        <v>plocha</v>
      </c>
      <c r="H105" s="94" t="str">
        <f>'[1]594'!H50</f>
        <v>m2</v>
      </c>
      <c r="I105" s="355"/>
      <c r="J105" s="351">
        <f t="shared" si="6"/>
        <v>8039</v>
      </c>
      <c r="K105" s="602"/>
      <c r="L105" s="603"/>
      <c r="M105" s="604"/>
      <c r="N105" s="608">
        <f>I105*I106</f>
        <v>0</v>
      </c>
      <c r="O105" s="40"/>
    </row>
    <row r="106" spans="1:15" ht="15" customHeight="1" hidden="1">
      <c r="A106" s="594"/>
      <c r="B106" s="596"/>
      <c r="C106" s="596"/>
      <c r="D106" s="275">
        <f>'[1]594'!D51</f>
        <v>42</v>
      </c>
      <c r="E106" s="599"/>
      <c r="F106" s="600"/>
      <c r="G106" s="352" t="str">
        <f>'[1]594'!G51</f>
        <v>průměrné náklady </v>
      </c>
      <c r="H106" s="278" t="str">
        <f>'[1]594'!H51</f>
        <v>tis.Kč/m2</v>
      </c>
      <c r="I106" s="353"/>
      <c r="J106" s="354">
        <f t="shared" si="6"/>
        <v>8069</v>
      </c>
      <c r="K106" s="605"/>
      <c r="L106" s="606"/>
      <c r="M106" s="607"/>
      <c r="N106" s="608"/>
      <c r="O106" s="40"/>
    </row>
    <row r="107" spans="1:15" ht="15" customHeight="1" hidden="1">
      <c r="A107" s="593">
        <f>A105</f>
        <v>50</v>
      </c>
      <c r="B107" s="595">
        <f>B105</f>
        <v>4</v>
      </c>
      <c r="C107" s="595">
        <f>C105+1</f>
        <v>70</v>
      </c>
      <c r="D107" s="249">
        <f>'[1]594'!D52</f>
        <v>41</v>
      </c>
      <c r="E107" s="597" t="str">
        <f>'[1]594'!E52</f>
        <v>Výstavba SSÚD Slovenská  - užitné plochy kanceláří</v>
      </c>
      <c r="F107" s="598"/>
      <c r="G107" s="349" t="str">
        <f>'[1]594'!G52</f>
        <v>plocha</v>
      </c>
      <c r="H107" s="94" t="str">
        <f>'[1]594'!H52</f>
        <v>m2</v>
      </c>
      <c r="I107" s="355"/>
      <c r="J107" s="351">
        <f t="shared" si="6"/>
        <v>8040</v>
      </c>
      <c r="K107" s="602"/>
      <c r="L107" s="603"/>
      <c r="M107" s="604"/>
      <c r="N107" s="608">
        <f>I107*I108</f>
        <v>0</v>
      </c>
      <c r="O107" s="40"/>
    </row>
    <row r="108" spans="1:15" ht="15" customHeight="1" hidden="1">
      <c r="A108" s="594"/>
      <c r="B108" s="596"/>
      <c r="C108" s="596"/>
      <c r="D108" s="275">
        <f>'[1]594'!D53</f>
        <v>42</v>
      </c>
      <c r="E108" s="599"/>
      <c r="F108" s="600"/>
      <c r="G108" s="352" t="str">
        <f>'[1]594'!G53</f>
        <v>průměrné náklady </v>
      </c>
      <c r="H108" s="278" t="str">
        <f>'[1]594'!H53</f>
        <v>tis.Kč/m2</v>
      </c>
      <c r="I108" s="353"/>
      <c r="J108" s="354">
        <f t="shared" si="6"/>
        <v>8070</v>
      </c>
      <c r="K108" s="605"/>
      <c r="L108" s="606"/>
      <c r="M108" s="607"/>
      <c r="N108" s="608"/>
      <c r="O108" s="40"/>
    </row>
    <row r="109" spans="1:15" ht="15" customHeight="1" hidden="1">
      <c r="A109" s="593">
        <f>A107</f>
        <v>50</v>
      </c>
      <c r="B109" s="595">
        <f>B107</f>
        <v>4</v>
      </c>
      <c r="C109" s="595">
        <f>C107+1</f>
        <v>71</v>
      </c>
      <c r="D109" s="249">
        <f>'[1]594'!D54</f>
        <v>41</v>
      </c>
      <c r="E109" s="597" t="str">
        <f>'[1]594'!E54</f>
        <v>Výstavba SSÚD Slovenská  - užitné plochy garáží a skladů</v>
      </c>
      <c r="F109" s="598"/>
      <c r="G109" s="349" t="str">
        <f>'[1]594'!G54</f>
        <v>plocha</v>
      </c>
      <c r="H109" s="94" t="str">
        <f>'[1]594'!H54</f>
        <v>m2</v>
      </c>
      <c r="I109" s="355"/>
      <c r="J109" s="351">
        <f t="shared" si="6"/>
        <v>8041</v>
      </c>
      <c r="K109" s="602"/>
      <c r="L109" s="603"/>
      <c r="M109" s="604"/>
      <c r="N109" s="608">
        <f>I109*I110</f>
        <v>0</v>
      </c>
      <c r="O109" s="40"/>
    </row>
    <row r="110" spans="1:15" ht="15" customHeight="1" hidden="1">
      <c r="A110" s="594"/>
      <c r="B110" s="596"/>
      <c r="C110" s="596"/>
      <c r="D110" s="275">
        <f>'[1]594'!D55</f>
        <v>42</v>
      </c>
      <c r="E110" s="599"/>
      <c r="F110" s="600"/>
      <c r="G110" s="352" t="str">
        <f>'[1]594'!G55</f>
        <v>průměrné náklady </v>
      </c>
      <c r="H110" s="278" t="str">
        <f>'[1]594'!H55</f>
        <v>tis.Kč/m2</v>
      </c>
      <c r="I110" s="353"/>
      <c r="J110" s="354">
        <f t="shared" si="6"/>
        <v>8071</v>
      </c>
      <c r="K110" s="605"/>
      <c r="L110" s="606"/>
      <c r="M110" s="607"/>
      <c r="N110" s="608"/>
      <c r="O110" s="40"/>
    </row>
    <row r="111" spans="1:15" ht="15" customHeight="1" hidden="1">
      <c r="A111" s="593">
        <f>A109</f>
        <v>50</v>
      </c>
      <c r="B111" s="595">
        <f>B109</f>
        <v>4</v>
      </c>
      <c r="C111" s="595">
        <f>C109+1</f>
        <v>72</v>
      </c>
      <c r="D111" s="249">
        <f>'[1]594'!D56</f>
        <v>41</v>
      </c>
      <c r="E111" s="597" t="str">
        <f>'[1]594'!E56</f>
        <v>Odpočívka na dálnici</v>
      </c>
      <c r="F111" s="598"/>
      <c r="G111" s="349" t="str">
        <f>'[1]594'!G56</f>
        <v>plocha</v>
      </c>
      <c r="H111" s="94" t="str">
        <f>'[1]594'!H56</f>
        <v>m2</v>
      </c>
      <c r="I111" s="355"/>
      <c r="J111" s="351">
        <f t="shared" si="6"/>
        <v>8042</v>
      </c>
      <c r="K111" s="602"/>
      <c r="L111" s="603"/>
      <c r="M111" s="604"/>
      <c r="N111" s="608">
        <f>I111*I112</f>
        <v>0</v>
      </c>
      <c r="O111" s="40"/>
    </row>
    <row r="112" spans="1:15" ht="15" customHeight="1" hidden="1">
      <c r="A112" s="594"/>
      <c r="B112" s="596"/>
      <c r="C112" s="596"/>
      <c r="D112" s="275">
        <f>'[1]594'!D57</f>
        <v>42</v>
      </c>
      <c r="E112" s="599"/>
      <c r="F112" s="600"/>
      <c r="G112" s="352" t="str">
        <f>'[1]594'!G57</f>
        <v>průměrné náklady </v>
      </c>
      <c r="H112" s="278" t="str">
        <f>'[1]594'!H57</f>
        <v>tis.Kč/m2</v>
      </c>
      <c r="I112" s="353"/>
      <c r="J112" s="354">
        <f t="shared" si="6"/>
        <v>8072</v>
      </c>
      <c r="K112" s="605"/>
      <c r="L112" s="606"/>
      <c r="M112" s="607"/>
      <c r="N112" s="608"/>
      <c r="O112" s="40"/>
    </row>
    <row r="113" spans="1:15" ht="15" customHeight="1" hidden="1">
      <c r="A113" s="593">
        <f>A111</f>
        <v>50</v>
      </c>
      <c r="B113" s="595">
        <f>B111</f>
        <v>4</v>
      </c>
      <c r="C113" s="595">
        <f>C111+1</f>
        <v>73</v>
      </c>
      <c r="D113" s="249">
        <f>'[1]594'!D58</f>
        <v>41</v>
      </c>
      <c r="E113" s="597">
        <f>'[1]594'!E58</f>
        <v>0</v>
      </c>
      <c r="F113" s="598"/>
      <c r="G113" s="349" t="str">
        <f>'[1]594'!G58</f>
        <v>plocha</v>
      </c>
      <c r="H113" s="94" t="str">
        <f>'[1]594'!H58</f>
        <v>m2</v>
      </c>
      <c r="I113" s="355"/>
      <c r="J113" s="351">
        <f t="shared" si="6"/>
        <v>8043</v>
      </c>
      <c r="K113" s="602"/>
      <c r="L113" s="603"/>
      <c r="M113" s="604"/>
      <c r="N113" s="608">
        <f>I113*I114</f>
        <v>0</v>
      </c>
      <c r="O113" s="40"/>
    </row>
    <row r="114" spans="1:15" ht="15" customHeight="1" hidden="1">
      <c r="A114" s="594"/>
      <c r="B114" s="596"/>
      <c r="C114" s="596"/>
      <c r="D114" s="275">
        <f>'[1]594'!D59</f>
        <v>42</v>
      </c>
      <c r="E114" s="599"/>
      <c r="F114" s="600"/>
      <c r="G114" s="352" t="str">
        <f>'[1]594'!G59</f>
        <v>průměrné náklady </v>
      </c>
      <c r="H114" s="278" t="str">
        <f>'[1]594'!H59</f>
        <v>tis.Kč/m2</v>
      </c>
      <c r="I114" s="353"/>
      <c r="J114" s="354">
        <f t="shared" si="6"/>
        <v>8073</v>
      </c>
      <c r="K114" s="605"/>
      <c r="L114" s="606"/>
      <c r="M114" s="607"/>
      <c r="N114" s="608"/>
      <c r="O114" s="40"/>
    </row>
    <row r="115" spans="1:15" ht="15" customHeight="1" hidden="1">
      <c r="A115" s="593">
        <f>A113</f>
        <v>50</v>
      </c>
      <c r="B115" s="595">
        <f>B113</f>
        <v>4</v>
      </c>
      <c r="C115" s="595">
        <f>C113+1</f>
        <v>74</v>
      </c>
      <c r="D115" s="249">
        <f>'[1]594'!D60</f>
        <v>41</v>
      </c>
      <c r="E115" s="597">
        <f>'[1]594'!E60</f>
        <v>0</v>
      </c>
      <c r="F115" s="598"/>
      <c r="G115" s="349" t="str">
        <f>'[1]594'!G60</f>
        <v>plocha</v>
      </c>
      <c r="H115" s="94" t="str">
        <f>'[1]594'!H60</f>
        <v>m2</v>
      </c>
      <c r="I115" s="355"/>
      <c r="J115" s="351">
        <f t="shared" si="6"/>
        <v>8044</v>
      </c>
      <c r="K115" s="602"/>
      <c r="L115" s="603"/>
      <c r="M115" s="604"/>
      <c r="N115" s="608">
        <f>I115*I116</f>
        <v>0</v>
      </c>
      <c r="O115" s="40"/>
    </row>
    <row r="116" spans="1:15" ht="15" customHeight="1" hidden="1">
      <c r="A116" s="594"/>
      <c r="B116" s="596"/>
      <c r="C116" s="596"/>
      <c r="D116" s="275">
        <f>'[1]594'!D61</f>
        <v>42</v>
      </c>
      <c r="E116" s="599"/>
      <c r="F116" s="600"/>
      <c r="G116" s="352" t="str">
        <f>'[1]594'!G61</f>
        <v>průměrné náklady </v>
      </c>
      <c r="H116" s="278" t="str">
        <f>'[1]594'!H61</f>
        <v>tis.Kč/m2</v>
      </c>
      <c r="I116" s="353"/>
      <c r="J116" s="354">
        <f t="shared" si="6"/>
        <v>8074</v>
      </c>
      <c r="K116" s="605"/>
      <c r="L116" s="606"/>
      <c r="M116" s="607"/>
      <c r="N116" s="608"/>
      <c r="O116" s="40"/>
    </row>
    <row r="117" spans="1:15" ht="15" customHeight="1" hidden="1">
      <c r="A117" s="593">
        <f>A115</f>
        <v>50</v>
      </c>
      <c r="B117" s="595">
        <f>B115</f>
        <v>4</v>
      </c>
      <c r="C117" s="595">
        <f>C115+1</f>
        <v>75</v>
      </c>
      <c r="D117" s="249">
        <f>'[1]594'!D62</f>
        <v>41</v>
      </c>
      <c r="E117" s="597">
        <f>'[1]594'!E62</f>
        <v>0</v>
      </c>
      <c r="F117" s="598"/>
      <c r="G117" s="349" t="str">
        <f>'[1]594'!G62</f>
        <v>plocha</v>
      </c>
      <c r="H117" s="94" t="str">
        <f>'[1]594'!H62</f>
        <v>m2</v>
      </c>
      <c r="I117" s="355"/>
      <c r="J117" s="351">
        <f t="shared" si="6"/>
        <v>8045</v>
      </c>
      <c r="K117" s="602"/>
      <c r="L117" s="603"/>
      <c r="M117" s="604"/>
      <c r="N117" s="608">
        <f>I117*I118</f>
        <v>0</v>
      </c>
      <c r="O117" s="40"/>
    </row>
    <row r="118" spans="1:15" ht="15" customHeight="1" hidden="1">
      <c r="A118" s="594"/>
      <c r="B118" s="596"/>
      <c r="C118" s="596"/>
      <c r="D118" s="275">
        <f>'[1]594'!D63</f>
        <v>42</v>
      </c>
      <c r="E118" s="599"/>
      <c r="F118" s="600"/>
      <c r="G118" s="352" t="str">
        <f>'[1]594'!G63</f>
        <v>průměrné náklady </v>
      </c>
      <c r="H118" s="278" t="str">
        <f>'[1]594'!H63</f>
        <v>tis.Kč/m2</v>
      </c>
      <c r="I118" s="353"/>
      <c r="J118" s="354">
        <f t="shared" si="6"/>
        <v>8075</v>
      </c>
      <c r="K118" s="605"/>
      <c r="L118" s="606"/>
      <c r="M118" s="607"/>
      <c r="N118" s="608"/>
      <c r="O118" s="40"/>
    </row>
    <row r="119" spans="1:15" ht="15" customHeight="1">
      <c r="A119" s="593">
        <f>A117</f>
        <v>50</v>
      </c>
      <c r="B119" s="595">
        <f>B117</f>
        <v>4</v>
      </c>
      <c r="C119" s="595">
        <f>C117+1</f>
        <v>76</v>
      </c>
      <c r="D119" s="249">
        <f>'[1]594'!D64</f>
        <v>41</v>
      </c>
      <c r="E119" s="597" t="str">
        <f>'[1]594'!E64</f>
        <v>Výkupy pozemků</v>
      </c>
      <c r="F119" s="598"/>
      <c r="G119" s="349" t="str">
        <f>'[1]594'!G64</f>
        <v>plocha</v>
      </c>
      <c r="H119" s="94" t="str">
        <f>'[1]594'!H64</f>
        <v>m2</v>
      </c>
      <c r="I119" s="355">
        <v>1663758</v>
      </c>
      <c r="J119" s="351">
        <f t="shared" si="6"/>
        <v>8046</v>
      </c>
      <c r="K119" s="602" t="s">
        <v>47</v>
      </c>
      <c r="L119" s="603"/>
      <c r="M119" s="604"/>
      <c r="N119" s="608">
        <f>I119*I120</f>
        <v>587306.574</v>
      </c>
      <c r="O119" s="40"/>
    </row>
    <row r="120" spans="1:15" ht="15" customHeight="1">
      <c r="A120" s="594"/>
      <c r="B120" s="596"/>
      <c r="C120" s="596"/>
      <c r="D120" s="275">
        <f>'[1]594'!D65</f>
        <v>42</v>
      </c>
      <c r="E120" s="599"/>
      <c r="F120" s="600"/>
      <c r="G120" s="352" t="str">
        <f>'[1]594'!G65</f>
        <v>průměrné náklady </v>
      </c>
      <c r="H120" s="278" t="str">
        <f>'[1]594'!H65</f>
        <v>tis.Kč/m2</v>
      </c>
      <c r="I120" s="356">
        <v>0.353</v>
      </c>
      <c r="J120" s="354">
        <f t="shared" si="6"/>
        <v>8076</v>
      </c>
      <c r="K120" s="605" t="s">
        <v>17</v>
      </c>
      <c r="L120" s="606"/>
      <c r="M120" s="607"/>
      <c r="N120" s="608"/>
      <c r="O120" s="40"/>
    </row>
    <row r="121" spans="1:15" ht="15" customHeight="1">
      <c r="A121" s="593">
        <f>A119</f>
        <v>50</v>
      </c>
      <c r="B121" s="595">
        <f>B119</f>
        <v>4</v>
      </c>
      <c r="C121" s="595">
        <f>C119+1</f>
        <v>77</v>
      </c>
      <c r="D121" s="249">
        <f>'[1]594'!D66</f>
        <v>41</v>
      </c>
      <c r="E121" s="597" t="str">
        <f>'[1]594'!E66</f>
        <v>Rekultivované plochy</v>
      </c>
      <c r="F121" s="598"/>
      <c r="G121" s="349" t="str">
        <f>'[1]594'!G66</f>
        <v>plocha</v>
      </c>
      <c r="H121" s="94" t="str">
        <f>'[1]594'!H66</f>
        <v>m2</v>
      </c>
      <c r="I121" s="355">
        <v>164101</v>
      </c>
      <c r="J121" s="351">
        <f t="shared" si="6"/>
        <v>8047</v>
      </c>
      <c r="K121" s="602" t="s">
        <v>47</v>
      </c>
      <c r="L121" s="603"/>
      <c r="M121" s="604"/>
      <c r="N121" s="609">
        <f>I121*I122</f>
        <v>35938.119</v>
      </c>
      <c r="O121" s="40"/>
    </row>
    <row r="122" spans="1:15" ht="15" customHeight="1">
      <c r="A122" s="594"/>
      <c r="B122" s="596"/>
      <c r="C122" s="596"/>
      <c r="D122" s="275">
        <f>'[1]594'!D67</f>
        <v>42</v>
      </c>
      <c r="E122" s="599"/>
      <c r="F122" s="600"/>
      <c r="G122" s="352" t="str">
        <f>'[1]594'!G67</f>
        <v>průměrné náklady </v>
      </c>
      <c r="H122" s="278" t="str">
        <f>'[1]594'!H67</f>
        <v>tis.Kč/m2</v>
      </c>
      <c r="I122" s="356">
        <v>0.219</v>
      </c>
      <c r="J122" s="354">
        <f t="shared" si="6"/>
        <v>8077</v>
      </c>
      <c r="K122" s="605" t="s">
        <v>17</v>
      </c>
      <c r="L122" s="606"/>
      <c r="M122" s="607"/>
      <c r="N122" s="610"/>
      <c r="O122" s="40"/>
    </row>
    <row r="123" spans="1:15" ht="15" customHeight="1" hidden="1">
      <c r="A123" s="593">
        <f>A121</f>
        <v>50</v>
      </c>
      <c r="B123" s="595">
        <f>B121</f>
        <v>4</v>
      </c>
      <c r="C123" s="595">
        <f>C121+1</f>
        <v>78</v>
      </c>
      <c r="D123" s="249">
        <f>'[1]594'!D68</f>
        <v>41</v>
      </c>
      <c r="E123" s="597">
        <f>'[1]594'!E68</f>
        <v>0</v>
      </c>
      <c r="F123" s="598"/>
      <c r="G123" s="349" t="str">
        <f>'[1]594'!G68</f>
        <v>plocha</v>
      </c>
      <c r="H123" s="94" t="str">
        <f>'[1]594'!H68</f>
        <v>m2</v>
      </c>
      <c r="I123" s="357"/>
      <c r="J123" s="351">
        <f t="shared" si="6"/>
        <v>8048</v>
      </c>
      <c r="K123" s="584"/>
      <c r="L123" s="578"/>
      <c r="M123" s="579"/>
      <c r="N123" s="608">
        <f>I123*I124</f>
        <v>0</v>
      </c>
      <c r="O123" s="40"/>
    </row>
    <row r="124" spans="1:15" ht="15" customHeight="1" hidden="1">
      <c r="A124" s="594"/>
      <c r="B124" s="596"/>
      <c r="C124" s="596"/>
      <c r="D124" s="275">
        <f>'[1]594'!D69</f>
        <v>42</v>
      </c>
      <c r="E124" s="599"/>
      <c r="F124" s="600"/>
      <c r="G124" s="352" t="str">
        <f>'[1]594'!G69</f>
        <v>průměrné náklady </v>
      </c>
      <c r="H124" s="278" t="str">
        <f>'[1]594'!H69</f>
        <v>tis.Kč/m2</v>
      </c>
      <c r="I124" s="358"/>
      <c r="J124" s="354">
        <f t="shared" si="6"/>
        <v>8078</v>
      </c>
      <c r="K124" s="592"/>
      <c r="L124" s="582"/>
      <c r="M124" s="583"/>
      <c r="N124" s="608"/>
      <c r="O124" s="40"/>
    </row>
    <row r="125" spans="1:15" ht="15" customHeight="1" hidden="1">
      <c r="A125" s="593">
        <f>A123</f>
        <v>50</v>
      </c>
      <c r="B125" s="595">
        <f>B123</f>
        <v>4</v>
      </c>
      <c r="C125" s="595">
        <f>C123+1</f>
        <v>79</v>
      </c>
      <c r="D125" s="249">
        <f>'[1]594'!D70</f>
        <v>41</v>
      </c>
      <c r="E125" s="597">
        <f>'[1]594'!E70</f>
        <v>0</v>
      </c>
      <c r="F125" s="598"/>
      <c r="G125" s="349" t="str">
        <f>'[1]594'!G70</f>
        <v>plocha</v>
      </c>
      <c r="H125" s="94" t="str">
        <f>'[1]594'!H70</f>
        <v>m2</v>
      </c>
      <c r="I125" s="357"/>
      <c r="J125" s="351">
        <f t="shared" si="6"/>
        <v>8049</v>
      </c>
      <c r="K125" s="584"/>
      <c r="L125" s="578"/>
      <c r="M125" s="579"/>
      <c r="N125" s="608">
        <f>I125*I126</f>
        <v>0</v>
      </c>
      <c r="O125" s="40"/>
    </row>
    <row r="126" spans="1:15" ht="15" customHeight="1" hidden="1">
      <c r="A126" s="594"/>
      <c r="B126" s="596"/>
      <c r="C126" s="596"/>
      <c r="D126" s="275">
        <f>'[1]594'!D71</f>
        <v>42</v>
      </c>
      <c r="E126" s="599"/>
      <c r="F126" s="600"/>
      <c r="G126" s="352" t="str">
        <f>'[1]594'!G71</f>
        <v>průměrné náklady </v>
      </c>
      <c r="H126" s="278" t="str">
        <f>'[1]594'!H71</f>
        <v>tis.Kč/m2</v>
      </c>
      <c r="I126" s="358"/>
      <c r="J126" s="354">
        <f t="shared" si="6"/>
        <v>8079</v>
      </c>
      <c r="K126" s="592"/>
      <c r="L126" s="582"/>
      <c r="M126" s="583"/>
      <c r="N126" s="608"/>
      <c r="O126" s="40"/>
    </row>
    <row r="127" spans="1:15" ht="15" customHeight="1">
      <c r="A127" s="593">
        <f>A125</f>
        <v>50</v>
      </c>
      <c r="B127" s="595">
        <f>B125</f>
        <v>4</v>
      </c>
      <c r="C127" s="595">
        <f>C125+1</f>
        <v>80</v>
      </c>
      <c r="D127" s="249">
        <f>'[1]594'!D72</f>
        <v>41</v>
      </c>
      <c r="E127" s="597"/>
      <c r="F127" s="598"/>
      <c r="G127" s="349"/>
      <c r="H127" s="94"/>
      <c r="I127" s="357"/>
      <c r="J127" s="351">
        <f t="shared" si="6"/>
        <v>8050</v>
      </c>
      <c r="K127" s="584"/>
      <c r="L127" s="578"/>
      <c r="M127" s="579"/>
      <c r="N127" s="608">
        <f>I127*I128</f>
        <v>0</v>
      </c>
      <c r="O127" s="40"/>
    </row>
    <row r="128" spans="1:15" ht="15" customHeight="1" thickBot="1">
      <c r="A128" s="594"/>
      <c r="B128" s="596"/>
      <c r="C128" s="596"/>
      <c r="D128" s="275">
        <f>'[1]594'!D73</f>
        <v>42</v>
      </c>
      <c r="E128" s="599"/>
      <c r="F128" s="600"/>
      <c r="G128" s="352"/>
      <c r="H128" s="278"/>
      <c r="I128" s="359"/>
      <c r="J128" s="354">
        <f t="shared" si="6"/>
        <v>8080</v>
      </c>
      <c r="K128" s="592"/>
      <c r="L128" s="582"/>
      <c r="M128" s="583"/>
      <c r="N128" s="608"/>
      <c r="O128" s="40"/>
    </row>
    <row r="129" spans="1:15" ht="15" customHeight="1" thickBot="1" thickTop="1">
      <c r="A129" s="360"/>
      <c r="B129" s="360"/>
      <c r="C129" s="360"/>
      <c r="D129" s="361"/>
      <c r="E129" s="362"/>
      <c r="F129" s="362"/>
      <c r="G129" s="363"/>
      <c r="H129" s="364"/>
      <c r="I129" s="365"/>
      <c r="J129" s="366"/>
      <c r="K129" s="367"/>
      <c r="L129" s="367"/>
      <c r="M129" s="367"/>
      <c r="N129" s="368"/>
      <c r="O129" s="40"/>
    </row>
    <row r="130" spans="1:15" ht="15" customHeight="1" thickTop="1">
      <c r="A130" s="369">
        <f>A127</f>
        <v>50</v>
      </c>
      <c r="B130" s="370">
        <f>B127</f>
        <v>4</v>
      </c>
      <c r="C130" s="370">
        <f>C127+1</f>
        <v>81</v>
      </c>
      <c r="D130" s="249"/>
      <c r="E130" s="109"/>
      <c r="F130" s="371"/>
      <c r="G130" s="372"/>
      <c r="H130" s="373"/>
      <c r="I130" s="374"/>
      <c r="J130" s="375">
        <f>J128+1</f>
        <v>8081</v>
      </c>
      <c r="K130" s="611"/>
      <c r="L130" s="612"/>
      <c r="M130" s="613"/>
      <c r="N130" s="376">
        <f>5*I130</f>
        <v>0</v>
      </c>
      <c r="O130" s="40"/>
    </row>
    <row r="131" spans="1:15" ht="15" customHeight="1" hidden="1">
      <c r="A131" s="377">
        <f aca="true" t="shared" si="7" ref="A131:B144">A130</f>
        <v>50</v>
      </c>
      <c r="B131" s="378">
        <f t="shared" si="7"/>
        <v>4</v>
      </c>
      <c r="C131" s="378">
        <f aca="true" t="shared" si="8" ref="C131:C148">C130+1</f>
        <v>82</v>
      </c>
      <c r="D131" s="260"/>
      <c r="E131" s="109"/>
      <c r="F131" s="109"/>
      <c r="G131" s="58"/>
      <c r="H131" s="379" t="s">
        <v>96</v>
      </c>
      <c r="I131" s="380"/>
      <c r="J131" s="381">
        <f aca="true" t="shared" si="9" ref="J131:J148">J130+1</f>
        <v>8082</v>
      </c>
      <c r="K131" s="614"/>
      <c r="L131" s="615"/>
      <c r="M131" s="616"/>
      <c r="N131" s="376">
        <f>5*I131</f>
        <v>0</v>
      </c>
      <c r="O131" s="40"/>
    </row>
    <row r="132" spans="1:15" ht="15" customHeight="1" hidden="1">
      <c r="A132" s="377">
        <f t="shared" si="7"/>
        <v>50</v>
      </c>
      <c r="B132" s="378">
        <f t="shared" si="7"/>
        <v>4</v>
      </c>
      <c r="C132" s="378">
        <f t="shared" si="8"/>
        <v>83</v>
      </c>
      <c r="D132" s="260"/>
      <c r="E132" s="109"/>
      <c r="F132" s="109"/>
      <c r="G132" s="58"/>
      <c r="H132" s="379" t="s">
        <v>96</v>
      </c>
      <c r="I132" s="380"/>
      <c r="J132" s="382">
        <f t="shared" si="9"/>
        <v>8083</v>
      </c>
      <c r="K132" s="614"/>
      <c r="L132" s="615"/>
      <c r="M132" s="616"/>
      <c r="N132" s="376">
        <f>5*I132</f>
        <v>0</v>
      </c>
      <c r="O132" s="40"/>
    </row>
    <row r="133" spans="1:15" ht="15" customHeight="1" hidden="1">
      <c r="A133" s="377">
        <f t="shared" si="7"/>
        <v>50</v>
      </c>
      <c r="B133" s="378">
        <f t="shared" si="7"/>
        <v>4</v>
      </c>
      <c r="C133" s="378">
        <f t="shared" si="8"/>
        <v>84</v>
      </c>
      <c r="D133" s="260"/>
      <c r="E133" s="109"/>
      <c r="F133" s="109"/>
      <c r="G133" s="58"/>
      <c r="H133" s="379" t="s">
        <v>96</v>
      </c>
      <c r="I133" s="380"/>
      <c r="J133" s="382">
        <f t="shared" si="9"/>
        <v>8084</v>
      </c>
      <c r="K133" s="614"/>
      <c r="L133" s="615"/>
      <c r="M133" s="616"/>
      <c r="N133" s="376">
        <f>5*I133</f>
        <v>0</v>
      </c>
      <c r="O133" s="40"/>
    </row>
    <row r="134" spans="1:15" ht="15" customHeight="1" hidden="1">
      <c r="A134" s="377">
        <f t="shared" si="7"/>
        <v>50</v>
      </c>
      <c r="B134" s="378">
        <f t="shared" si="7"/>
        <v>4</v>
      </c>
      <c r="C134" s="378">
        <f t="shared" si="8"/>
        <v>85</v>
      </c>
      <c r="D134" s="260"/>
      <c r="E134" s="109"/>
      <c r="F134" s="109"/>
      <c r="G134" s="58"/>
      <c r="H134" s="379" t="s">
        <v>96</v>
      </c>
      <c r="I134" s="380"/>
      <c r="J134" s="382">
        <f t="shared" si="9"/>
        <v>8085</v>
      </c>
      <c r="K134" s="614"/>
      <c r="L134" s="615"/>
      <c r="M134" s="616"/>
      <c r="N134" s="376">
        <f>5*I134</f>
        <v>0</v>
      </c>
      <c r="O134" s="40"/>
    </row>
    <row r="135" spans="1:15" ht="15" customHeight="1" hidden="1">
      <c r="A135" s="377">
        <f t="shared" si="7"/>
        <v>50</v>
      </c>
      <c r="B135" s="378">
        <f t="shared" si="7"/>
        <v>4</v>
      </c>
      <c r="C135" s="378">
        <f t="shared" si="8"/>
        <v>86</v>
      </c>
      <c r="D135" s="260"/>
      <c r="E135" s="109"/>
      <c r="F135" s="109"/>
      <c r="G135" s="58"/>
      <c r="H135" s="379" t="s">
        <v>96</v>
      </c>
      <c r="I135" s="380"/>
      <c r="J135" s="382">
        <f t="shared" si="9"/>
        <v>8086</v>
      </c>
      <c r="K135" s="614"/>
      <c r="L135" s="615"/>
      <c r="M135" s="616"/>
      <c r="N135" s="376">
        <f aca="true" t="shared" si="10" ref="N135:N144">5*I135</f>
        <v>0</v>
      </c>
      <c r="O135" s="40"/>
    </row>
    <row r="136" spans="1:15" ht="15" customHeight="1" hidden="1">
      <c r="A136" s="377">
        <f t="shared" si="7"/>
        <v>50</v>
      </c>
      <c r="B136" s="378">
        <f t="shared" si="7"/>
        <v>4</v>
      </c>
      <c r="C136" s="378">
        <f t="shared" si="8"/>
        <v>87</v>
      </c>
      <c r="D136" s="260"/>
      <c r="E136" s="109"/>
      <c r="F136" s="109"/>
      <c r="G136" s="58"/>
      <c r="H136" s="379" t="s">
        <v>96</v>
      </c>
      <c r="I136" s="380"/>
      <c r="J136" s="382">
        <f t="shared" si="9"/>
        <v>8087</v>
      </c>
      <c r="K136" s="614"/>
      <c r="L136" s="615"/>
      <c r="M136" s="616"/>
      <c r="N136" s="376">
        <f t="shared" si="10"/>
        <v>0</v>
      </c>
      <c r="O136" s="40"/>
    </row>
    <row r="137" spans="1:15" ht="15" customHeight="1" hidden="1">
      <c r="A137" s="377">
        <f t="shared" si="7"/>
        <v>50</v>
      </c>
      <c r="B137" s="378">
        <f t="shared" si="7"/>
        <v>4</v>
      </c>
      <c r="C137" s="378">
        <f t="shared" si="8"/>
        <v>88</v>
      </c>
      <c r="D137" s="260"/>
      <c r="E137" s="109"/>
      <c r="F137" s="109"/>
      <c r="G137" s="58"/>
      <c r="H137" s="379" t="s">
        <v>96</v>
      </c>
      <c r="I137" s="380"/>
      <c r="J137" s="382">
        <f t="shared" si="9"/>
        <v>8088</v>
      </c>
      <c r="K137" s="614"/>
      <c r="L137" s="615"/>
      <c r="M137" s="616"/>
      <c r="N137" s="376">
        <f t="shared" si="10"/>
        <v>0</v>
      </c>
      <c r="O137" s="40"/>
    </row>
    <row r="138" spans="1:15" ht="15" customHeight="1" hidden="1">
      <c r="A138" s="377">
        <f t="shared" si="7"/>
        <v>50</v>
      </c>
      <c r="B138" s="378">
        <f t="shared" si="7"/>
        <v>4</v>
      </c>
      <c r="C138" s="378">
        <f t="shared" si="8"/>
        <v>89</v>
      </c>
      <c r="D138" s="260"/>
      <c r="E138" s="109"/>
      <c r="F138" s="109"/>
      <c r="G138" s="58"/>
      <c r="H138" s="379" t="s">
        <v>96</v>
      </c>
      <c r="I138" s="380"/>
      <c r="J138" s="382">
        <f t="shared" si="9"/>
        <v>8089</v>
      </c>
      <c r="K138" s="614"/>
      <c r="L138" s="615"/>
      <c r="M138" s="616"/>
      <c r="N138" s="376">
        <f t="shared" si="10"/>
        <v>0</v>
      </c>
      <c r="O138" s="40"/>
    </row>
    <row r="139" spans="1:15" ht="15" customHeight="1" hidden="1">
      <c r="A139" s="377">
        <f t="shared" si="7"/>
        <v>50</v>
      </c>
      <c r="B139" s="378">
        <f t="shared" si="7"/>
        <v>4</v>
      </c>
      <c r="C139" s="378">
        <f t="shared" si="8"/>
        <v>90</v>
      </c>
      <c r="D139" s="260"/>
      <c r="E139" s="109"/>
      <c r="F139" s="109"/>
      <c r="G139" s="58"/>
      <c r="H139" s="379" t="s">
        <v>96</v>
      </c>
      <c r="I139" s="380"/>
      <c r="J139" s="382">
        <f t="shared" si="9"/>
        <v>8090</v>
      </c>
      <c r="K139" s="614"/>
      <c r="L139" s="615"/>
      <c r="M139" s="616"/>
      <c r="N139" s="376">
        <f t="shared" si="10"/>
        <v>0</v>
      </c>
      <c r="O139" s="40"/>
    </row>
    <row r="140" spans="1:15" ht="15" customHeight="1" hidden="1">
      <c r="A140" s="377">
        <f t="shared" si="7"/>
        <v>50</v>
      </c>
      <c r="B140" s="378">
        <f t="shared" si="7"/>
        <v>4</v>
      </c>
      <c r="C140" s="378">
        <f t="shared" si="8"/>
        <v>91</v>
      </c>
      <c r="D140" s="260"/>
      <c r="E140" s="109"/>
      <c r="F140" s="109"/>
      <c r="G140" s="58"/>
      <c r="H140" s="379" t="s">
        <v>96</v>
      </c>
      <c r="I140" s="380"/>
      <c r="J140" s="382">
        <f t="shared" si="9"/>
        <v>8091</v>
      </c>
      <c r="K140" s="614"/>
      <c r="L140" s="615"/>
      <c r="M140" s="616"/>
      <c r="N140" s="376">
        <f t="shared" si="10"/>
        <v>0</v>
      </c>
      <c r="O140" s="40"/>
    </row>
    <row r="141" spans="1:15" ht="15" customHeight="1" hidden="1">
      <c r="A141" s="377">
        <f t="shared" si="7"/>
        <v>50</v>
      </c>
      <c r="B141" s="378">
        <f t="shared" si="7"/>
        <v>4</v>
      </c>
      <c r="C141" s="378">
        <f t="shared" si="8"/>
        <v>92</v>
      </c>
      <c r="D141" s="260"/>
      <c r="E141" s="109"/>
      <c r="F141" s="109"/>
      <c r="G141" s="58"/>
      <c r="H141" s="379" t="s">
        <v>96</v>
      </c>
      <c r="I141" s="380"/>
      <c r="J141" s="382">
        <f t="shared" si="9"/>
        <v>8092</v>
      </c>
      <c r="K141" s="614"/>
      <c r="L141" s="615"/>
      <c r="M141" s="616"/>
      <c r="N141" s="376">
        <f t="shared" si="10"/>
        <v>0</v>
      </c>
      <c r="O141" s="40"/>
    </row>
    <row r="142" spans="1:15" ht="15" customHeight="1" hidden="1">
      <c r="A142" s="377">
        <f t="shared" si="7"/>
        <v>50</v>
      </c>
      <c r="B142" s="378">
        <f t="shared" si="7"/>
        <v>4</v>
      </c>
      <c r="C142" s="378">
        <f t="shared" si="8"/>
        <v>93</v>
      </c>
      <c r="D142" s="260"/>
      <c r="E142" s="109"/>
      <c r="F142" s="109"/>
      <c r="G142" s="58"/>
      <c r="H142" s="379" t="s">
        <v>96</v>
      </c>
      <c r="I142" s="380"/>
      <c r="J142" s="382">
        <f t="shared" si="9"/>
        <v>8093</v>
      </c>
      <c r="K142" s="614"/>
      <c r="L142" s="615"/>
      <c r="M142" s="616"/>
      <c r="N142" s="376">
        <f t="shared" si="10"/>
        <v>0</v>
      </c>
      <c r="O142" s="40"/>
    </row>
    <row r="143" spans="1:15" ht="15" customHeight="1" hidden="1">
      <c r="A143" s="377">
        <f t="shared" si="7"/>
        <v>50</v>
      </c>
      <c r="B143" s="378">
        <f t="shared" si="7"/>
        <v>4</v>
      </c>
      <c r="C143" s="378">
        <f t="shared" si="8"/>
        <v>94</v>
      </c>
      <c r="D143" s="260"/>
      <c r="E143" s="109"/>
      <c r="F143" s="109"/>
      <c r="G143" s="58"/>
      <c r="H143" s="379" t="s">
        <v>96</v>
      </c>
      <c r="I143" s="380"/>
      <c r="J143" s="382">
        <f t="shared" si="9"/>
        <v>8094</v>
      </c>
      <c r="K143" s="614"/>
      <c r="L143" s="615"/>
      <c r="M143" s="616"/>
      <c r="N143" s="376">
        <f t="shared" si="10"/>
        <v>0</v>
      </c>
      <c r="O143" s="40"/>
    </row>
    <row r="144" spans="1:15" ht="15" customHeight="1" hidden="1">
      <c r="A144" s="377">
        <f t="shared" si="7"/>
        <v>50</v>
      </c>
      <c r="B144" s="378">
        <f t="shared" si="7"/>
        <v>4</v>
      </c>
      <c r="C144" s="378">
        <f t="shared" si="8"/>
        <v>95</v>
      </c>
      <c r="D144" s="260"/>
      <c r="E144" s="109"/>
      <c r="F144" s="109"/>
      <c r="G144" s="58"/>
      <c r="H144" s="379" t="s">
        <v>96</v>
      </c>
      <c r="I144" s="380"/>
      <c r="J144" s="382">
        <f t="shared" si="9"/>
        <v>8095</v>
      </c>
      <c r="K144" s="614"/>
      <c r="L144" s="615"/>
      <c r="M144" s="616"/>
      <c r="N144" s="376">
        <f t="shared" si="10"/>
        <v>0</v>
      </c>
      <c r="O144" s="40"/>
    </row>
    <row r="145" spans="1:15" ht="15" customHeight="1" hidden="1">
      <c r="A145" s="377">
        <f>A134</f>
        <v>50</v>
      </c>
      <c r="B145" s="378">
        <f>B134</f>
        <v>4</v>
      </c>
      <c r="C145" s="378">
        <f t="shared" si="8"/>
        <v>96</v>
      </c>
      <c r="D145" s="260"/>
      <c r="E145" s="109"/>
      <c r="F145" s="109"/>
      <c r="G145" s="58"/>
      <c r="H145" s="379" t="s">
        <v>96</v>
      </c>
      <c r="I145" s="380"/>
      <c r="J145" s="382">
        <f t="shared" si="9"/>
        <v>8096</v>
      </c>
      <c r="K145" s="614"/>
      <c r="L145" s="615"/>
      <c r="M145" s="616"/>
      <c r="N145" s="376">
        <f>5*I145</f>
        <v>0</v>
      </c>
      <c r="O145" s="40"/>
    </row>
    <row r="146" spans="1:15" ht="15" customHeight="1" hidden="1">
      <c r="A146" s="377">
        <f aca="true" t="shared" si="11" ref="A146:B148">A145</f>
        <v>50</v>
      </c>
      <c r="B146" s="378">
        <f t="shared" si="11"/>
        <v>4</v>
      </c>
      <c r="C146" s="378">
        <f t="shared" si="8"/>
        <v>97</v>
      </c>
      <c r="D146" s="260"/>
      <c r="E146" s="109"/>
      <c r="F146" s="109"/>
      <c r="G146" s="58"/>
      <c r="H146" s="379" t="s">
        <v>96</v>
      </c>
      <c r="I146" s="380"/>
      <c r="J146" s="382">
        <f t="shared" si="9"/>
        <v>8097</v>
      </c>
      <c r="K146" s="614"/>
      <c r="L146" s="615"/>
      <c r="M146" s="616"/>
      <c r="N146" s="376">
        <f>5*I146</f>
        <v>0</v>
      </c>
      <c r="O146" s="40"/>
    </row>
    <row r="147" spans="1:15" ht="15" customHeight="1" hidden="1">
      <c r="A147" s="377">
        <f t="shared" si="11"/>
        <v>50</v>
      </c>
      <c r="B147" s="378">
        <f t="shared" si="11"/>
        <v>4</v>
      </c>
      <c r="C147" s="378">
        <f t="shared" si="8"/>
        <v>98</v>
      </c>
      <c r="D147" s="260"/>
      <c r="E147" s="109"/>
      <c r="F147" s="109"/>
      <c r="G147" s="58"/>
      <c r="H147" s="379" t="s">
        <v>96</v>
      </c>
      <c r="I147" s="380"/>
      <c r="J147" s="382">
        <f t="shared" si="9"/>
        <v>8098</v>
      </c>
      <c r="K147" s="614"/>
      <c r="L147" s="615"/>
      <c r="M147" s="616"/>
      <c r="N147" s="376">
        <f>5*I147</f>
        <v>0</v>
      </c>
      <c r="O147" s="40"/>
    </row>
    <row r="148" spans="1:15" ht="15" customHeight="1" thickBot="1">
      <c r="A148" s="383">
        <f t="shared" si="11"/>
        <v>50</v>
      </c>
      <c r="B148" s="384">
        <f t="shared" si="11"/>
        <v>4</v>
      </c>
      <c r="C148" s="384">
        <f t="shared" si="8"/>
        <v>99</v>
      </c>
      <c r="D148" s="275"/>
      <c r="E148" s="385"/>
      <c r="F148" s="386"/>
      <c r="G148" s="75"/>
      <c r="H148" s="387"/>
      <c r="I148" s="388"/>
      <c r="J148" s="389">
        <f t="shared" si="9"/>
        <v>8099</v>
      </c>
      <c r="K148" s="617"/>
      <c r="L148" s="618"/>
      <c r="M148" s="619"/>
      <c r="N148" s="376">
        <f>5*I148</f>
        <v>0</v>
      </c>
      <c r="O148" s="40"/>
    </row>
    <row r="149" spans="1:15" ht="6.75" customHeight="1" thickTop="1">
      <c r="A149" s="140"/>
      <c r="B149" s="182"/>
      <c r="C149" s="182"/>
      <c r="D149" s="182"/>
      <c r="E149" s="136"/>
      <c r="F149" s="136"/>
      <c r="G149" s="13"/>
      <c r="H149" s="13"/>
      <c r="I149" s="194"/>
      <c r="J149" s="195"/>
      <c r="K149" s="195"/>
      <c r="L149" s="195"/>
      <c r="M149" s="195"/>
      <c r="N149" s="390"/>
      <c r="O149" s="40"/>
    </row>
    <row r="150" spans="1:14" ht="15" customHeight="1">
      <c r="A150" s="391" t="s">
        <v>97</v>
      </c>
      <c r="B150" s="392"/>
      <c r="C150" s="392"/>
      <c r="D150" s="392"/>
      <c r="E150" s="392" t="s">
        <v>98</v>
      </c>
      <c r="F150" s="393"/>
      <c r="G150" s="393"/>
      <c r="H150" s="393"/>
      <c r="I150" s="393"/>
      <c r="J150" s="393"/>
      <c r="K150" s="393"/>
      <c r="L150" s="393"/>
      <c r="M150" s="394"/>
      <c r="N150" s="415">
        <f>SUM(N69:N148)</f>
        <v>12207353.693000002</v>
      </c>
    </row>
    <row r="151" spans="1:14" ht="15" customHeight="1">
      <c r="A151" s="396"/>
      <c r="B151" s="204"/>
      <c r="C151" s="204"/>
      <c r="D151" s="204"/>
      <c r="E151" s="204" t="s">
        <v>99</v>
      </c>
      <c r="F151" s="397"/>
      <c r="G151" s="397"/>
      <c r="H151" s="397"/>
      <c r="I151" s="397"/>
      <c r="J151" s="397"/>
      <c r="K151" s="397"/>
      <c r="L151" s="397"/>
      <c r="M151" s="398"/>
      <c r="N151" s="399">
        <f>N150/1000/'[1]49'!Q33</f>
        <v>0.9992240782042288</v>
      </c>
    </row>
    <row r="152" spans="1:14" ht="15" customHeight="1">
      <c r="A152" s="198"/>
      <c r="B152" s="401"/>
      <c r="C152" s="401"/>
      <c r="D152" s="401"/>
      <c r="E152" s="402"/>
      <c r="F152" s="402"/>
      <c r="G152" s="402"/>
      <c r="H152" s="402"/>
      <c r="I152" s="402"/>
      <c r="J152" s="402"/>
      <c r="K152" s="402"/>
      <c r="L152" s="402"/>
      <c r="M152" s="403"/>
      <c r="N152" s="399">
        <f>N150/1000/'[1]49'!$J$33</f>
        <v>0.21153302612056535</v>
      </c>
    </row>
    <row r="153" spans="1:14" ht="15" customHeight="1">
      <c r="A153" s="204"/>
      <c r="B153" s="204"/>
      <c r="C153" s="204"/>
      <c r="D153" s="204"/>
      <c r="E153" s="397"/>
      <c r="F153" s="397"/>
      <c r="G153" s="397"/>
      <c r="H153" s="397"/>
      <c r="I153" s="397"/>
      <c r="J153" s="397"/>
      <c r="K153" s="397"/>
      <c r="L153" s="397"/>
      <c r="M153" s="397"/>
      <c r="N153" s="399"/>
    </row>
    <row r="154" spans="1:14" ht="12.75">
      <c r="A154" s="205"/>
      <c r="B154" s="205"/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</row>
  </sheetData>
  <mergeCells count="290">
    <mergeCell ref="K146:M146"/>
    <mergeCell ref="K147:M147"/>
    <mergeCell ref="K148:M148"/>
    <mergeCell ref="K142:M142"/>
    <mergeCell ref="K143:M143"/>
    <mergeCell ref="K144:M144"/>
    <mergeCell ref="K145:M145"/>
    <mergeCell ref="K138:M138"/>
    <mergeCell ref="K139:M139"/>
    <mergeCell ref="K140:M140"/>
    <mergeCell ref="K141:M141"/>
    <mergeCell ref="K134:M134"/>
    <mergeCell ref="K135:M135"/>
    <mergeCell ref="K136:M136"/>
    <mergeCell ref="K137:M137"/>
    <mergeCell ref="K130:M130"/>
    <mergeCell ref="K131:M131"/>
    <mergeCell ref="K132:M132"/>
    <mergeCell ref="K133:M133"/>
    <mergeCell ref="K125:M125"/>
    <mergeCell ref="N125:N126"/>
    <mergeCell ref="K126:M126"/>
    <mergeCell ref="A127:A128"/>
    <mergeCell ref="B127:B128"/>
    <mergeCell ref="C127:C128"/>
    <mergeCell ref="E127:F128"/>
    <mergeCell ref="K127:M127"/>
    <mergeCell ref="N127:N128"/>
    <mergeCell ref="K128:M128"/>
    <mergeCell ref="A125:A126"/>
    <mergeCell ref="B125:B126"/>
    <mergeCell ref="C125:C126"/>
    <mergeCell ref="E125:F126"/>
    <mergeCell ref="K121:M121"/>
    <mergeCell ref="N121:N122"/>
    <mergeCell ref="K122:M122"/>
    <mergeCell ref="A123:A124"/>
    <mergeCell ref="B123:B124"/>
    <mergeCell ref="C123:C124"/>
    <mergeCell ref="E123:F124"/>
    <mergeCell ref="K123:M123"/>
    <mergeCell ref="N123:N124"/>
    <mergeCell ref="K124:M124"/>
    <mergeCell ref="A121:A122"/>
    <mergeCell ref="B121:B122"/>
    <mergeCell ref="C121:C122"/>
    <mergeCell ref="E121:F122"/>
    <mergeCell ref="K117:M117"/>
    <mergeCell ref="N117:N118"/>
    <mergeCell ref="K118:M118"/>
    <mergeCell ref="A119:A120"/>
    <mergeCell ref="B119:B120"/>
    <mergeCell ref="C119:C120"/>
    <mergeCell ref="E119:F120"/>
    <mergeCell ref="K119:M119"/>
    <mergeCell ref="N119:N120"/>
    <mergeCell ref="K120:M120"/>
    <mergeCell ref="A117:A118"/>
    <mergeCell ref="B117:B118"/>
    <mergeCell ref="C117:C118"/>
    <mergeCell ref="E117:F118"/>
    <mergeCell ref="K113:M113"/>
    <mergeCell ref="N113:N114"/>
    <mergeCell ref="K114:M114"/>
    <mergeCell ref="A115:A116"/>
    <mergeCell ref="B115:B116"/>
    <mergeCell ref="C115:C116"/>
    <mergeCell ref="E115:F116"/>
    <mergeCell ref="K115:M115"/>
    <mergeCell ref="N115:N116"/>
    <mergeCell ref="K116:M116"/>
    <mergeCell ref="A113:A114"/>
    <mergeCell ref="B113:B114"/>
    <mergeCell ref="C113:C114"/>
    <mergeCell ref="E113:F114"/>
    <mergeCell ref="K109:M109"/>
    <mergeCell ref="N109:N110"/>
    <mergeCell ref="K110:M110"/>
    <mergeCell ref="A111:A112"/>
    <mergeCell ref="B111:B112"/>
    <mergeCell ref="C111:C112"/>
    <mergeCell ref="E111:F112"/>
    <mergeCell ref="K111:M111"/>
    <mergeCell ref="N111:N112"/>
    <mergeCell ref="K112:M112"/>
    <mergeCell ref="A109:A110"/>
    <mergeCell ref="B109:B110"/>
    <mergeCell ref="C109:C110"/>
    <mergeCell ref="E109:F110"/>
    <mergeCell ref="K105:M105"/>
    <mergeCell ref="N105:N106"/>
    <mergeCell ref="K106:M106"/>
    <mergeCell ref="A107:A108"/>
    <mergeCell ref="B107:B108"/>
    <mergeCell ref="C107:C108"/>
    <mergeCell ref="E107:F108"/>
    <mergeCell ref="K107:M107"/>
    <mergeCell ref="N107:N108"/>
    <mergeCell ref="K108:M108"/>
    <mergeCell ref="A105:A106"/>
    <mergeCell ref="B105:B106"/>
    <mergeCell ref="C105:C106"/>
    <mergeCell ref="E105:F106"/>
    <mergeCell ref="K101:M101"/>
    <mergeCell ref="N101:N102"/>
    <mergeCell ref="K102:M102"/>
    <mergeCell ref="A103:A104"/>
    <mergeCell ref="B103:B104"/>
    <mergeCell ref="C103:C104"/>
    <mergeCell ref="E103:F104"/>
    <mergeCell ref="K103:M103"/>
    <mergeCell ref="N103:N104"/>
    <mergeCell ref="K104:M104"/>
    <mergeCell ref="A101:A102"/>
    <mergeCell ref="B101:B102"/>
    <mergeCell ref="C101:C102"/>
    <mergeCell ref="E101:F102"/>
    <mergeCell ref="K97:M97"/>
    <mergeCell ref="N97:N98"/>
    <mergeCell ref="K98:M98"/>
    <mergeCell ref="A99:A100"/>
    <mergeCell ref="B99:B100"/>
    <mergeCell ref="C99:C100"/>
    <mergeCell ref="E99:F100"/>
    <mergeCell ref="K99:M99"/>
    <mergeCell ref="N99:N100"/>
    <mergeCell ref="K100:M100"/>
    <mergeCell ref="A97:A98"/>
    <mergeCell ref="B97:B98"/>
    <mergeCell ref="C97:C98"/>
    <mergeCell ref="E97:F98"/>
    <mergeCell ref="K93:M93"/>
    <mergeCell ref="N93:N94"/>
    <mergeCell ref="K94:M94"/>
    <mergeCell ref="A95:A96"/>
    <mergeCell ref="B95:B96"/>
    <mergeCell ref="C95:C96"/>
    <mergeCell ref="E95:F96"/>
    <mergeCell ref="K95:M95"/>
    <mergeCell ref="N95:N96"/>
    <mergeCell ref="K96:M96"/>
    <mergeCell ref="A93:A94"/>
    <mergeCell ref="B93:B94"/>
    <mergeCell ref="C93:C94"/>
    <mergeCell ref="E93:F94"/>
    <mergeCell ref="K89:M89"/>
    <mergeCell ref="N89:N90"/>
    <mergeCell ref="K90:M90"/>
    <mergeCell ref="A91:A92"/>
    <mergeCell ref="B91:B92"/>
    <mergeCell ref="C91:C92"/>
    <mergeCell ref="E91:F92"/>
    <mergeCell ref="K91:M91"/>
    <mergeCell ref="N91:N92"/>
    <mergeCell ref="K92:M92"/>
    <mergeCell ref="A89:A90"/>
    <mergeCell ref="B89:B90"/>
    <mergeCell ref="C89:C90"/>
    <mergeCell ref="E89:F90"/>
    <mergeCell ref="K85:M85"/>
    <mergeCell ref="N85:N86"/>
    <mergeCell ref="K86:M86"/>
    <mergeCell ref="A87:A88"/>
    <mergeCell ref="B87:B88"/>
    <mergeCell ref="C87:C88"/>
    <mergeCell ref="E87:F88"/>
    <mergeCell ref="K87:M87"/>
    <mergeCell ref="N87:N88"/>
    <mergeCell ref="K88:M88"/>
    <mergeCell ref="A85:A86"/>
    <mergeCell ref="B85:B86"/>
    <mergeCell ref="C85:C86"/>
    <mergeCell ref="E85:F86"/>
    <mergeCell ref="K81:M81"/>
    <mergeCell ref="N81:N82"/>
    <mergeCell ref="K82:M82"/>
    <mergeCell ref="A83:A84"/>
    <mergeCell ref="B83:B84"/>
    <mergeCell ref="C83:C84"/>
    <mergeCell ref="E83:F84"/>
    <mergeCell ref="K83:M83"/>
    <mergeCell ref="N83:N84"/>
    <mergeCell ref="K84:M84"/>
    <mergeCell ref="A81:A82"/>
    <mergeCell ref="B81:B82"/>
    <mergeCell ref="C81:C82"/>
    <mergeCell ref="E81:F82"/>
    <mergeCell ref="K77:M77"/>
    <mergeCell ref="N77:N78"/>
    <mergeCell ref="K78:M78"/>
    <mergeCell ref="A79:A80"/>
    <mergeCell ref="B79:B80"/>
    <mergeCell ref="C79:C80"/>
    <mergeCell ref="E79:F80"/>
    <mergeCell ref="K79:M79"/>
    <mergeCell ref="N79:N80"/>
    <mergeCell ref="K80:M80"/>
    <mergeCell ref="A77:A78"/>
    <mergeCell ref="B77:B78"/>
    <mergeCell ref="C77:C78"/>
    <mergeCell ref="E77:F78"/>
    <mergeCell ref="K73:M73"/>
    <mergeCell ref="N73:N74"/>
    <mergeCell ref="K74:M74"/>
    <mergeCell ref="A75:A76"/>
    <mergeCell ref="B75:B76"/>
    <mergeCell ref="C75:C76"/>
    <mergeCell ref="E75:F76"/>
    <mergeCell ref="K75:M75"/>
    <mergeCell ref="N75:N76"/>
    <mergeCell ref="K76:M76"/>
    <mergeCell ref="A73:A74"/>
    <mergeCell ref="B73:B74"/>
    <mergeCell ref="C73:C74"/>
    <mergeCell ref="E73:F74"/>
    <mergeCell ref="N69:N70"/>
    <mergeCell ref="K70:M70"/>
    <mergeCell ref="A71:A72"/>
    <mergeCell ref="B71:B72"/>
    <mergeCell ref="C71:C72"/>
    <mergeCell ref="E71:F72"/>
    <mergeCell ref="K71:M71"/>
    <mergeCell ref="N71:N72"/>
    <mergeCell ref="K72:M72"/>
    <mergeCell ref="K66:M66"/>
    <mergeCell ref="K67:M67"/>
    <mergeCell ref="A69:A70"/>
    <mergeCell ref="B69:B70"/>
    <mergeCell ref="C69:C70"/>
    <mergeCell ref="E69:F70"/>
    <mergeCell ref="K69:M69"/>
    <mergeCell ref="K62:M62"/>
    <mergeCell ref="K63:M63"/>
    <mergeCell ref="K64:M64"/>
    <mergeCell ref="K65:M65"/>
    <mergeCell ref="K59:M59"/>
    <mergeCell ref="K60:M60"/>
    <mergeCell ref="E61:G61"/>
    <mergeCell ref="K61:M61"/>
    <mergeCell ref="K55:M55"/>
    <mergeCell ref="A56:D56"/>
    <mergeCell ref="K56:M56"/>
    <mergeCell ref="K58:M58"/>
    <mergeCell ref="K45:M45"/>
    <mergeCell ref="K46:M46"/>
    <mergeCell ref="A54:D54"/>
    <mergeCell ref="K54:M54"/>
    <mergeCell ref="K41:M41"/>
    <mergeCell ref="K42:M42"/>
    <mergeCell ref="K43:M43"/>
    <mergeCell ref="K44:M44"/>
    <mergeCell ref="K37:M37"/>
    <mergeCell ref="K38:M38"/>
    <mergeCell ref="K39:M39"/>
    <mergeCell ref="K40:M40"/>
    <mergeCell ref="K33:M33"/>
    <mergeCell ref="K34:M34"/>
    <mergeCell ref="K35:M35"/>
    <mergeCell ref="K36:M36"/>
    <mergeCell ref="K29:M29"/>
    <mergeCell ref="K30:M30"/>
    <mergeCell ref="K31:M31"/>
    <mergeCell ref="K32:M32"/>
    <mergeCell ref="K25:M25"/>
    <mergeCell ref="K26:M26"/>
    <mergeCell ref="K27:M27"/>
    <mergeCell ref="K28:M28"/>
    <mergeCell ref="K21:M21"/>
    <mergeCell ref="K22:M22"/>
    <mergeCell ref="K23:M23"/>
    <mergeCell ref="K24:M24"/>
    <mergeCell ref="K17:M17"/>
    <mergeCell ref="K18:M18"/>
    <mergeCell ref="K19:M19"/>
    <mergeCell ref="K20:M20"/>
    <mergeCell ref="A13:D13"/>
    <mergeCell ref="K13:M13"/>
    <mergeCell ref="K14:M14"/>
    <mergeCell ref="A15:D15"/>
    <mergeCell ref="K15:M15"/>
    <mergeCell ref="A9:D9"/>
    <mergeCell ref="E9:J9"/>
    <mergeCell ref="K9:M9"/>
    <mergeCell ref="A11:D11"/>
    <mergeCell ref="E11:H11"/>
    <mergeCell ref="J11:M11"/>
    <mergeCell ref="A5:E5"/>
    <mergeCell ref="F5:J5"/>
    <mergeCell ref="K7:M7"/>
    <mergeCell ref="I8:J8"/>
  </mergeCells>
  <printOptions/>
  <pageMargins left="0.75" right="0.75" top="1" bottom="1" header="0.4921259845" footer="0.4921259845"/>
  <pageSetup horizontalDpi="600" verticalDpi="600" orientation="portrait" paperSize="9" scale="76" r:id="rId4"/>
  <colBreaks count="1" manualBreakCount="1">
    <brk id="13" max="65535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">
      <selection activeCell="N3" sqref="N3"/>
    </sheetView>
  </sheetViews>
  <sheetFormatPr defaultColWidth="10.7109375" defaultRowHeight="12.75"/>
  <cols>
    <col min="1" max="1" width="3.7109375" style="11" customWidth="1"/>
    <col min="2" max="2" width="1.7109375" style="11" customWidth="1"/>
    <col min="3" max="4" width="2.7109375" style="11" customWidth="1"/>
    <col min="5" max="5" width="5.7109375" style="11" customWidth="1"/>
    <col min="6" max="6" width="35.7109375" style="11" customWidth="1"/>
    <col min="7" max="7" width="15.7109375" style="11" customWidth="1"/>
    <col min="8" max="8" width="11.7109375" style="11" customWidth="1"/>
    <col min="9" max="10" width="10.7109375" style="11" customWidth="1"/>
    <col min="11" max="11" width="3.7109375" style="11" customWidth="1"/>
    <col min="12" max="12" width="4.7109375" style="11" customWidth="1"/>
    <col min="13" max="13" width="3.7109375" style="11" customWidth="1"/>
    <col min="14" max="14" width="13.7109375" style="11" customWidth="1"/>
    <col min="15" max="15" width="0" style="11" hidden="1" customWidth="1"/>
    <col min="16" max="16384" width="10.7109375" style="11" customWidth="1"/>
  </cols>
  <sheetData>
    <row r="1" ht="12.75">
      <c r="J1" s="11" t="s">
        <v>104</v>
      </c>
    </row>
    <row r="2" ht="12.75">
      <c r="J2" s="11" t="s">
        <v>105</v>
      </c>
    </row>
    <row r="3" spans="10:14" ht="12.75">
      <c r="J3" s="429" t="s">
        <v>108</v>
      </c>
      <c r="N3" s="11">
        <v>959</v>
      </c>
    </row>
    <row r="4" ht="12.75"/>
    <row r="5" spans="1:13" ht="24.75" customHeight="1">
      <c r="A5" s="544" t="s">
        <v>0</v>
      </c>
      <c r="B5" s="544"/>
      <c r="C5" s="544"/>
      <c r="D5" s="544"/>
      <c r="E5" s="544"/>
      <c r="F5" s="545" t="s">
        <v>1</v>
      </c>
      <c r="G5" s="546"/>
      <c r="H5" s="546"/>
      <c r="I5" s="546"/>
      <c r="J5" s="547"/>
      <c r="K5" s="206" t="s">
        <v>60</v>
      </c>
      <c r="L5" s="207">
        <v>50</v>
      </c>
      <c r="M5" s="208">
        <v>5</v>
      </c>
    </row>
    <row r="6" spans="1:13" ht="4.5" customHeight="1" thickBot="1">
      <c r="A6" s="12"/>
      <c r="B6" s="12"/>
      <c r="C6" s="12"/>
      <c r="D6" s="12"/>
      <c r="E6" s="13"/>
      <c r="F6" s="13"/>
      <c r="G6" s="13"/>
      <c r="H6" s="13"/>
      <c r="I6" s="13"/>
      <c r="J6" s="209"/>
      <c r="K6" s="209"/>
      <c r="L6" s="209"/>
      <c r="M6" s="210">
        <v>5</v>
      </c>
    </row>
    <row r="7" spans="1:13" ht="16.5" customHeight="1" thickTop="1">
      <c r="A7" s="211" t="s">
        <v>3</v>
      </c>
      <c r="B7" s="212"/>
      <c r="C7" s="212"/>
      <c r="D7" s="212"/>
      <c r="E7" s="213"/>
      <c r="F7" s="213"/>
      <c r="G7" s="213"/>
      <c r="H7" s="213"/>
      <c r="I7" s="213"/>
      <c r="J7" s="214"/>
      <c r="K7" s="548">
        <f>'[1]40'!H3</f>
        <v>327240</v>
      </c>
      <c r="L7" s="549"/>
      <c r="M7" s="550"/>
    </row>
    <row r="8" spans="1:13" ht="4.5" customHeight="1">
      <c r="A8" s="21"/>
      <c r="B8" s="215"/>
      <c r="C8" s="215"/>
      <c r="D8" s="215"/>
      <c r="E8" s="22"/>
      <c r="F8" s="22"/>
      <c r="G8" s="22"/>
      <c r="H8" s="216"/>
      <c r="I8" s="551"/>
      <c r="J8" s="551"/>
      <c r="K8" s="217"/>
      <c r="L8" s="217"/>
      <c r="M8" s="218"/>
    </row>
    <row r="9" spans="1:13" ht="16.5" customHeight="1">
      <c r="A9" s="552" t="s">
        <v>61</v>
      </c>
      <c r="B9" s="553"/>
      <c r="C9" s="553"/>
      <c r="D9" s="553"/>
      <c r="E9" s="554" t="str">
        <f>'[1]40'!B23</f>
        <v>Rekultivace, odvody za odnětí půdy a výkupy pozemků na dokonč.stavbách </v>
      </c>
      <c r="F9" s="554"/>
      <c r="G9" s="554"/>
      <c r="H9" s="554"/>
      <c r="I9" s="554"/>
      <c r="J9" s="555"/>
      <c r="K9" s="556">
        <f>'[1]40'!H23</f>
        <v>327244</v>
      </c>
      <c r="L9" s="557"/>
      <c r="M9" s="558"/>
    </row>
    <row r="10" spans="1:13" ht="4.5" customHeight="1">
      <c r="A10" s="24"/>
      <c r="B10" s="22"/>
      <c r="C10" s="22"/>
      <c r="D10" s="22"/>
      <c r="E10" s="25"/>
      <c r="F10" s="25"/>
      <c r="G10" s="25"/>
      <c r="H10" s="25"/>
      <c r="I10" s="22"/>
      <c r="J10" s="219"/>
      <c r="K10" s="219"/>
      <c r="L10" s="219"/>
      <c r="M10" s="220"/>
    </row>
    <row r="11" spans="1:13" ht="19.5" customHeight="1" thickBot="1">
      <c r="A11" s="559" t="s">
        <v>6</v>
      </c>
      <c r="B11" s="560"/>
      <c r="C11" s="560"/>
      <c r="D11" s="561"/>
      <c r="E11" s="620" t="str">
        <f>'[1]40'!B7</f>
        <v>Ministerstvo dopravy</v>
      </c>
      <c r="F11" s="620"/>
      <c r="G11" s="620"/>
      <c r="H11" s="621"/>
      <c r="I11" s="221" t="s">
        <v>7</v>
      </c>
      <c r="J11" s="566" t="str">
        <f>'[1]40'!F7</f>
        <v>66003008</v>
      </c>
      <c r="K11" s="567"/>
      <c r="L11" s="567"/>
      <c r="M11" s="568"/>
    </row>
    <row r="12" spans="1:15" ht="24.75" customHeight="1" thickTop="1">
      <c r="A12" s="136" t="s">
        <v>62</v>
      </c>
      <c r="B12" s="136"/>
      <c r="C12" s="136"/>
      <c r="D12" s="136"/>
      <c r="E12" s="98"/>
      <c r="F12" s="98"/>
      <c r="G12" s="99"/>
      <c r="H12" s="99"/>
      <c r="I12" s="99"/>
      <c r="J12" s="182"/>
      <c r="K12" s="182"/>
      <c r="L12" s="182"/>
      <c r="M12" s="222"/>
      <c r="O12" s="40"/>
    </row>
    <row r="13" spans="1:15" ht="12.75" customHeight="1">
      <c r="A13" s="569" t="s">
        <v>63</v>
      </c>
      <c r="B13" s="570"/>
      <c r="C13" s="570"/>
      <c r="D13" s="571"/>
      <c r="E13" s="224"/>
      <c r="F13" s="224"/>
      <c r="G13" s="226"/>
      <c r="H13" s="94" t="s">
        <v>64</v>
      </c>
      <c r="I13" s="94" t="s">
        <v>65</v>
      </c>
      <c r="J13" s="227" t="s">
        <v>66</v>
      </c>
      <c r="K13" s="569" t="s">
        <v>67</v>
      </c>
      <c r="L13" s="570"/>
      <c r="M13" s="571"/>
      <c r="N13" s="228" t="s">
        <v>68</v>
      </c>
      <c r="O13" s="40"/>
    </row>
    <row r="14" spans="1:15" ht="12.75" customHeight="1">
      <c r="A14" s="229"/>
      <c r="B14" s="141"/>
      <c r="C14" s="141"/>
      <c r="D14" s="230"/>
      <c r="E14" s="136" t="s">
        <v>69</v>
      </c>
      <c r="F14" s="136"/>
      <c r="G14" s="99"/>
      <c r="H14" s="137"/>
      <c r="I14" s="137" t="s">
        <v>70</v>
      </c>
      <c r="J14" s="195" t="s">
        <v>71</v>
      </c>
      <c r="K14" s="572" t="s">
        <v>72</v>
      </c>
      <c r="L14" s="573"/>
      <c r="M14" s="574"/>
      <c r="N14" s="231" t="s">
        <v>73</v>
      </c>
      <c r="O14" s="40"/>
    </row>
    <row r="15" spans="1:15" ht="12.75" customHeight="1">
      <c r="A15" s="575" t="s">
        <v>74</v>
      </c>
      <c r="B15" s="576"/>
      <c r="C15" s="576"/>
      <c r="D15" s="577"/>
      <c r="E15" s="234"/>
      <c r="F15" s="234"/>
      <c r="G15" s="235"/>
      <c r="H15" s="135" t="s">
        <v>75</v>
      </c>
      <c r="I15" s="236">
        <f>'[1]41'!F5</f>
        <v>2004</v>
      </c>
      <c r="J15" s="237">
        <f>'[1]40'!L13</f>
        <v>2009</v>
      </c>
      <c r="K15" s="575" t="s">
        <v>76</v>
      </c>
      <c r="L15" s="576"/>
      <c r="M15" s="577"/>
      <c r="N15" s="238" t="s">
        <v>77</v>
      </c>
      <c r="O15" s="40"/>
    </row>
    <row r="16" spans="1:15" ht="4.5" customHeight="1" thickBot="1">
      <c r="A16" s="239"/>
      <c r="B16" s="239"/>
      <c r="C16" s="239"/>
      <c r="D16" s="239"/>
      <c r="E16" s="240"/>
      <c r="F16" s="240"/>
      <c r="G16" s="241"/>
      <c r="H16" s="239"/>
      <c r="I16" s="243"/>
      <c r="J16" s="244"/>
      <c r="K16" s="239"/>
      <c r="L16" s="239"/>
      <c r="M16" s="239"/>
      <c r="N16" s="245"/>
      <c r="O16" s="40"/>
    </row>
    <row r="17" spans="1:15" ht="13.5" customHeight="1" thickTop="1">
      <c r="A17" s="246">
        <f>L5</f>
        <v>50</v>
      </c>
      <c r="B17" s="247">
        <f>M5</f>
        <v>5</v>
      </c>
      <c r="C17" s="248">
        <v>11</v>
      </c>
      <c r="D17" s="249"/>
      <c r="E17" s="250"/>
      <c r="F17" s="250"/>
      <c r="G17" s="251"/>
      <c r="H17" s="252"/>
      <c r="I17" s="254"/>
      <c r="J17" s="255"/>
      <c r="K17" s="578"/>
      <c r="L17" s="578"/>
      <c r="M17" s="579"/>
      <c r="N17" s="256">
        <f aca="true" t="shared" si="0" ref="N17:N46">J17-I17</f>
        <v>0</v>
      </c>
      <c r="O17" s="40"/>
    </row>
    <row r="18" spans="1:15" ht="13.5" customHeight="1" hidden="1">
      <c r="A18" s="257">
        <f aca="true" t="shared" si="1" ref="A18:B46">A17</f>
        <v>50</v>
      </c>
      <c r="B18" s="258">
        <f t="shared" si="1"/>
        <v>5</v>
      </c>
      <c r="C18" s="259">
        <f aca="true" t="shared" si="2" ref="C18:C46">C17+1</f>
        <v>12</v>
      </c>
      <c r="D18" s="260"/>
      <c r="E18" s="261"/>
      <c r="F18" s="261"/>
      <c r="G18" s="262"/>
      <c r="H18" s="263"/>
      <c r="I18" s="264"/>
      <c r="J18" s="265"/>
      <c r="K18" s="580"/>
      <c r="L18" s="580"/>
      <c r="M18" s="581"/>
      <c r="N18" s="256">
        <f t="shared" si="0"/>
        <v>0</v>
      </c>
      <c r="O18" s="40"/>
    </row>
    <row r="19" spans="1:15" ht="13.5" customHeight="1" hidden="1">
      <c r="A19" s="257">
        <f t="shared" si="1"/>
        <v>50</v>
      </c>
      <c r="B19" s="258">
        <f t="shared" si="1"/>
        <v>5</v>
      </c>
      <c r="C19" s="259">
        <f t="shared" si="2"/>
        <v>13</v>
      </c>
      <c r="D19" s="260"/>
      <c r="E19" s="261"/>
      <c r="F19" s="261"/>
      <c r="G19" s="262"/>
      <c r="H19" s="263"/>
      <c r="I19" s="264"/>
      <c r="J19" s="265"/>
      <c r="K19" s="580"/>
      <c r="L19" s="580"/>
      <c r="M19" s="581"/>
      <c r="N19" s="256">
        <f t="shared" si="0"/>
        <v>0</v>
      </c>
      <c r="O19" s="40"/>
    </row>
    <row r="20" spans="1:15" ht="13.5" customHeight="1" hidden="1">
      <c r="A20" s="257">
        <f t="shared" si="1"/>
        <v>50</v>
      </c>
      <c r="B20" s="258">
        <f t="shared" si="1"/>
        <v>5</v>
      </c>
      <c r="C20" s="259">
        <f t="shared" si="2"/>
        <v>14</v>
      </c>
      <c r="D20" s="260"/>
      <c r="E20" s="266"/>
      <c r="F20" s="266"/>
      <c r="G20" s="262"/>
      <c r="H20" s="263"/>
      <c r="I20" s="264"/>
      <c r="J20" s="265"/>
      <c r="K20" s="580"/>
      <c r="L20" s="580"/>
      <c r="M20" s="581"/>
      <c r="N20" s="256">
        <f t="shared" si="0"/>
        <v>0</v>
      </c>
      <c r="O20" s="40"/>
    </row>
    <row r="21" spans="1:15" ht="13.5" customHeight="1" hidden="1">
      <c r="A21" s="257">
        <f t="shared" si="1"/>
        <v>50</v>
      </c>
      <c r="B21" s="258">
        <f t="shared" si="1"/>
        <v>5</v>
      </c>
      <c r="C21" s="259">
        <f t="shared" si="2"/>
        <v>15</v>
      </c>
      <c r="D21" s="260"/>
      <c r="E21" s="266"/>
      <c r="F21" s="266"/>
      <c r="G21" s="262"/>
      <c r="H21" s="263"/>
      <c r="I21" s="264"/>
      <c r="J21" s="267"/>
      <c r="K21" s="580"/>
      <c r="L21" s="580"/>
      <c r="M21" s="581"/>
      <c r="N21" s="256">
        <f t="shared" si="0"/>
        <v>0</v>
      </c>
      <c r="O21" s="40"/>
    </row>
    <row r="22" spans="1:15" ht="13.5" customHeight="1" hidden="1">
      <c r="A22" s="257">
        <f t="shared" si="1"/>
        <v>50</v>
      </c>
      <c r="B22" s="258">
        <f t="shared" si="1"/>
        <v>5</v>
      </c>
      <c r="C22" s="259">
        <f t="shared" si="2"/>
        <v>16</v>
      </c>
      <c r="D22" s="260"/>
      <c r="E22" s="261"/>
      <c r="F22" s="268"/>
      <c r="G22" s="262"/>
      <c r="H22" s="263"/>
      <c r="I22" s="264"/>
      <c r="J22" s="265"/>
      <c r="K22" s="580"/>
      <c r="L22" s="580"/>
      <c r="M22" s="581"/>
      <c r="N22" s="256">
        <f t="shared" si="0"/>
        <v>0</v>
      </c>
      <c r="O22" s="40"/>
    </row>
    <row r="23" spans="1:15" ht="13.5" customHeight="1" hidden="1">
      <c r="A23" s="257">
        <f t="shared" si="1"/>
        <v>50</v>
      </c>
      <c r="B23" s="258">
        <f t="shared" si="1"/>
        <v>5</v>
      </c>
      <c r="C23" s="259">
        <f t="shared" si="2"/>
        <v>17</v>
      </c>
      <c r="D23" s="260"/>
      <c r="E23" s="261"/>
      <c r="F23" s="261"/>
      <c r="G23" s="262"/>
      <c r="H23" s="263"/>
      <c r="I23" s="264"/>
      <c r="J23" s="265"/>
      <c r="K23" s="580"/>
      <c r="L23" s="580"/>
      <c r="M23" s="581"/>
      <c r="N23" s="256">
        <f t="shared" si="0"/>
        <v>0</v>
      </c>
      <c r="O23" s="40"/>
    </row>
    <row r="24" spans="1:15" ht="13.5" customHeight="1" hidden="1">
      <c r="A24" s="257">
        <f t="shared" si="1"/>
        <v>50</v>
      </c>
      <c r="B24" s="258">
        <f t="shared" si="1"/>
        <v>5</v>
      </c>
      <c r="C24" s="259">
        <f t="shared" si="2"/>
        <v>18</v>
      </c>
      <c r="D24" s="260"/>
      <c r="E24" s="266"/>
      <c r="F24" s="266"/>
      <c r="G24" s="262"/>
      <c r="H24" s="263"/>
      <c r="I24" s="264"/>
      <c r="J24" s="265"/>
      <c r="K24" s="580"/>
      <c r="L24" s="580"/>
      <c r="M24" s="581"/>
      <c r="N24" s="256">
        <f t="shared" si="0"/>
        <v>0</v>
      </c>
      <c r="O24" s="40"/>
    </row>
    <row r="25" spans="1:15" ht="13.5" customHeight="1" hidden="1">
      <c r="A25" s="257">
        <f t="shared" si="1"/>
        <v>50</v>
      </c>
      <c r="B25" s="258">
        <f t="shared" si="1"/>
        <v>5</v>
      </c>
      <c r="C25" s="259">
        <f t="shared" si="2"/>
        <v>19</v>
      </c>
      <c r="D25" s="260"/>
      <c r="E25" s="266"/>
      <c r="F25" s="266"/>
      <c r="G25" s="262"/>
      <c r="H25" s="263"/>
      <c r="I25" s="264"/>
      <c r="J25" s="267"/>
      <c r="K25" s="580"/>
      <c r="L25" s="580"/>
      <c r="M25" s="581"/>
      <c r="N25" s="256">
        <f t="shared" si="0"/>
        <v>0</v>
      </c>
      <c r="O25" s="40"/>
    </row>
    <row r="26" spans="1:15" ht="13.5" customHeight="1" hidden="1">
      <c r="A26" s="257">
        <f t="shared" si="1"/>
        <v>50</v>
      </c>
      <c r="B26" s="258">
        <f t="shared" si="1"/>
        <v>5</v>
      </c>
      <c r="C26" s="259">
        <f t="shared" si="2"/>
        <v>20</v>
      </c>
      <c r="D26" s="260"/>
      <c r="E26" s="268"/>
      <c r="F26" s="268"/>
      <c r="G26" s="262"/>
      <c r="H26" s="172"/>
      <c r="I26" s="264"/>
      <c r="J26" s="265"/>
      <c r="K26" s="580"/>
      <c r="L26" s="580"/>
      <c r="M26" s="581"/>
      <c r="N26" s="256">
        <f t="shared" si="0"/>
        <v>0</v>
      </c>
      <c r="O26" s="40"/>
    </row>
    <row r="27" spans="1:15" ht="13.5" customHeight="1" hidden="1">
      <c r="A27" s="257">
        <f t="shared" si="1"/>
        <v>50</v>
      </c>
      <c r="B27" s="258">
        <f t="shared" si="1"/>
        <v>5</v>
      </c>
      <c r="C27" s="258">
        <f t="shared" si="2"/>
        <v>21</v>
      </c>
      <c r="D27" s="260"/>
      <c r="E27" s="261"/>
      <c r="F27" s="261"/>
      <c r="G27" s="262"/>
      <c r="H27" s="263"/>
      <c r="I27" s="264"/>
      <c r="J27" s="265"/>
      <c r="K27" s="580"/>
      <c r="L27" s="580"/>
      <c r="M27" s="581"/>
      <c r="N27" s="256">
        <f t="shared" si="0"/>
        <v>0</v>
      </c>
      <c r="O27" s="40"/>
    </row>
    <row r="28" spans="1:15" ht="13.5" customHeight="1" hidden="1">
      <c r="A28" s="257">
        <f t="shared" si="1"/>
        <v>50</v>
      </c>
      <c r="B28" s="258">
        <f t="shared" si="1"/>
        <v>5</v>
      </c>
      <c r="C28" s="258">
        <f t="shared" si="2"/>
        <v>22</v>
      </c>
      <c r="D28" s="260"/>
      <c r="E28" s="261"/>
      <c r="F28" s="261"/>
      <c r="G28" s="262"/>
      <c r="H28" s="263"/>
      <c r="I28" s="264"/>
      <c r="J28" s="265"/>
      <c r="K28" s="580"/>
      <c r="L28" s="580"/>
      <c r="M28" s="581"/>
      <c r="N28" s="256">
        <f t="shared" si="0"/>
        <v>0</v>
      </c>
      <c r="O28" s="40"/>
    </row>
    <row r="29" spans="1:15" ht="13.5" customHeight="1" hidden="1">
      <c r="A29" s="257">
        <f t="shared" si="1"/>
        <v>50</v>
      </c>
      <c r="B29" s="258">
        <f t="shared" si="1"/>
        <v>5</v>
      </c>
      <c r="C29" s="258">
        <f t="shared" si="2"/>
        <v>23</v>
      </c>
      <c r="D29" s="260"/>
      <c r="E29" s="261"/>
      <c r="F29" s="261"/>
      <c r="G29" s="262"/>
      <c r="H29" s="263"/>
      <c r="I29" s="264"/>
      <c r="J29" s="267"/>
      <c r="K29" s="580"/>
      <c r="L29" s="580"/>
      <c r="M29" s="581"/>
      <c r="N29" s="256">
        <f t="shared" si="0"/>
        <v>0</v>
      </c>
      <c r="O29" s="40"/>
    </row>
    <row r="30" spans="1:15" ht="13.5" customHeight="1" hidden="1">
      <c r="A30" s="257">
        <f t="shared" si="1"/>
        <v>50</v>
      </c>
      <c r="B30" s="258">
        <f t="shared" si="1"/>
        <v>5</v>
      </c>
      <c r="C30" s="258">
        <f t="shared" si="2"/>
        <v>24</v>
      </c>
      <c r="D30" s="260"/>
      <c r="E30" s="261"/>
      <c r="F30" s="261"/>
      <c r="G30" s="262"/>
      <c r="H30" s="263"/>
      <c r="I30" s="264"/>
      <c r="J30" s="265"/>
      <c r="K30" s="580"/>
      <c r="L30" s="580"/>
      <c r="M30" s="581"/>
      <c r="N30" s="256">
        <f t="shared" si="0"/>
        <v>0</v>
      </c>
      <c r="O30" s="40"/>
    </row>
    <row r="31" spans="1:15" ht="13.5" customHeight="1" hidden="1">
      <c r="A31" s="257">
        <f t="shared" si="1"/>
        <v>50</v>
      </c>
      <c r="B31" s="258">
        <f t="shared" si="1"/>
        <v>5</v>
      </c>
      <c r="C31" s="258">
        <f t="shared" si="2"/>
        <v>25</v>
      </c>
      <c r="D31" s="260"/>
      <c r="E31" s="261"/>
      <c r="F31" s="261"/>
      <c r="G31" s="262"/>
      <c r="H31" s="263"/>
      <c r="I31" s="264"/>
      <c r="J31" s="269"/>
      <c r="K31" s="580"/>
      <c r="L31" s="580"/>
      <c r="M31" s="581"/>
      <c r="N31" s="256">
        <f t="shared" si="0"/>
        <v>0</v>
      </c>
      <c r="O31" s="40"/>
    </row>
    <row r="32" spans="1:15" ht="13.5" customHeight="1" hidden="1">
      <c r="A32" s="257">
        <f t="shared" si="1"/>
        <v>50</v>
      </c>
      <c r="B32" s="258">
        <f t="shared" si="1"/>
        <v>5</v>
      </c>
      <c r="C32" s="258">
        <f t="shared" si="2"/>
        <v>26</v>
      </c>
      <c r="D32" s="260"/>
      <c r="E32" s="261"/>
      <c r="F32" s="261"/>
      <c r="G32" s="262"/>
      <c r="H32" s="263"/>
      <c r="I32" s="264"/>
      <c r="J32" s="269"/>
      <c r="K32" s="580"/>
      <c r="L32" s="580"/>
      <c r="M32" s="581"/>
      <c r="N32" s="256">
        <f t="shared" si="0"/>
        <v>0</v>
      </c>
      <c r="O32" s="40"/>
    </row>
    <row r="33" spans="1:15" ht="13.5" customHeight="1" hidden="1">
      <c r="A33" s="257">
        <f t="shared" si="1"/>
        <v>50</v>
      </c>
      <c r="B33" s="258">
        <f t="shared" si="1"/>
        <v>5</v>
      </c>
      <c r="C33" s="258">
        <f t="shared" si="2"/>
        <v>27</v>
      </c>
      <c r="D33" s="260"/>
      <c r="E33" s="261"/>
      <c r="F33" s="261"/>
      <c r="G33" s="262"/>
      <c r="H33" s="263"/>
      <c r="I33" s="264"/>
      <c r="J33" s="270"/>
      <c r="K33" s="580"/>
      <c r="L33" s="580"/>
      <c r="M33" s="581"/>
      <c r="N33" s="256">
        <f t="shared" si="0"/>
        <v>0</v>
      </c>
      <c r="O33" s="40"/>
    </row>
    <row r="34" spans="1:15" ht="13.5" customHeight="1" hidden="1">
      <c r="A34" s="257">
        <f t="shared" si="1"/>
        <v>50</v>
      </c>
      <c r="B34" s="258">
        <f t="shared" si="1"/>
        <v>5</v>
      </c>
      <c r="C34" s="258">
        <f t="shared" si="2"/>
        <v>28</v>
      </c>
      <c r="D34" s="260"/>
      <c r="E34" s="261"/>
      <c r="F34" s="261"/>
      <c r="G34" s="262"/>
      <c r="H34" s="263"/>
      <c r="I34" s="264"/>
      <c r="J34" s="270"/>
      <c r="K34" s="580"/>
      <c r="L34" s="580"/>
      <c r="M34" s="581"/>
      <c r="N34" s="256">
        <f t="shared" si="0"/>
        <v>0</v>
      </c>
      <c r="O34" s="40"/>
    </row>
    <row r="35" spans="1:15" ht="13.5" customHeight="1" hidden="1">
      <c r="A35" s="257">
        <f t="shared" si="1"/>
        <v>50</v>
      </c>
      <c r="B35" s="258">
        <f t="shared" si="1"/>
        <v>5</v>
      </c>
      <c r="C35" s="258">
        <f t="shared" si="2"/>
        <v>29</v>
      </c>
      <c r="D35" s="260"/>
      <c r="E35" s="261"/>
      <c r="F35" s="261"/>
      <c r="G35" s="262"/>
      <c r="H35" s="263"/>
      <c r="I35" s="271"/>
      <c r="J35" s="265"/>
      <c r="K35" s="580"/>
      <c r="L35" s="580"/>
      <c r="M35" s="581"/>
      <c r="N35" s="256">
        <f t="shared" si="0"/>
        <v>0</v>
      </c>
      <c r="O35" s="40"/>
    </row>
    <row r="36" spans="1:15" ht="13.5" customHeight="1" hidden="1">
      <c r="A36" s="257">
        <f t="shared" si="1"/>
        <v>50</v>
      </c>
      <c r="B36" s="258">
        <f t="shared" si="1"/>
        <v>5</v>
      </c>
      <c r="C36" s="258">
        <f t="shared" si="2"/>
        <v>30</v>
      </c>
      <c r="D36" s="260"/>
      <c r="E36" s="96"/>
      <c r="F36" s="96"/>
      <c r="G36" s="262"/>
      <c r="H36" s="272"/>
      <c r="I36" s="264"/>
      <c r="J36" s="265"/>
      <c r="K36" s="580"/>
      <c r="L36" s="580"/>
      <c r="M36" s="581"/>
      <c r="N36" s="256">
        <f t="shared" si="0"/>
        <v>0</v>
      </c>
      <c r="O36" s="40"/>
    </row>
    <row r="37" spans="1:15" ht="13.5" customHeight="1" hidden="1">
      <c r="A37" s="257">
        <f t="shared" si="1"/>
        <v>50</v>
      </c>
      <c r="B37" s="258">
        <f t="shared" si="1"/>
        <v>5</v>
      </c>
      <c r="C37" s="258">
        <f t="shared" si="2"/>
        <v>31</v>
      </c>
      <c r="D37" s="260"/>
      <c r="E37" s="261"/>
      <c r="F37" s="261"/>
      <c r="G37" s="262"/>
      <c r="H37" s="263"/>
      <c r="I37" s="264"/>
      <c r="J37" s="269"/>
      <c r="K37" s="580"/>
      <c r="L37" s="580"/>
      <c r="M37" s="581"/>
      <c r="N37" s="256">
        <f t="shared" si="0"/>
        <v>0</v>
      </c>
      <c r="O37" s="40"/>
    </row>
    <row r="38" spans="1:15" ht="13.5" customHeight="1" hidden="1">
      <c r="A38" s="257">
        <f t="shared" si="1"/>
        <v>50</v>
      </c>
      <c r="B38" s="258">
        <f t="shared" si="1"/>
        <v>5</v>
      </c>
      <c r="C38" s="258">
        <f t="shared" si="2"/>
        <v>32</v>
      </c>
      <c r="D38" s="260"/>
      <c r="E38" s="261"/>
      <c r="F38" s="261"/>
      <c r="G38" s="262"/>
      <c r="H38" s="263"/>
      <c r="I38" s="264"/>
      <c r="J38" s="267"/>
      <c r="K38" s="580"/>
      <c r="L38" s="580"/>
      <c r="M38" s="581"/>
      <c r="N38" s="256">
        <f t="shared" si="0"/>
        <v>0</v>
      </c>
      <c r="O38" s="40"/>
    </row>
    <row r="39" spans="1:15" ht="13.5" customHeight="1" hidden="1">
      <c r="A39" s="257">
        <f t="shared" si="1"/>
        <v>50</v>
      </c>
      <c r="B39" s="258">
        <f t="shared" si="1"/>
        <v>5</v>
      </c>
      <c r="C39" s="258">
        <f t="shared" si="2"/>
        <v>33</v>
      </c>
      <c r="D39" s="260"/>
      <c r="E39" s="261"/>
      <c r="F39" s="266"/>
      <c r="G39" s="262"/>
      <c r="H39" s="263"/>
      <c r="I39" s="264"/>
      <c r="J39" s="269"/>
      <c r="K39" s="580"/>
      <c r="L39" s="580"/>
      <c r="M39" s="581"/>
      <c r="N39" s="256">
        <f t="shared" si="0"/>
        <v>0</v>
      </c>
      <c r="O39" s="40"/>
    </row>
    <row r="40" spans="1:15" ht="13.5" customHeight="1" hidden="1">
      <c r="A40" s="257">
        <f t="shared" si="1"/>
        <v>50</v>
      </c>
      <c r="B40" s="258">
        <f t="shared" si="1"/>
        <v>5</v>
      </c>
      <c r="C40" s="258">
        <f t="shared" si="2"/>
        <v>34</v>
      </c>
      <c r="D40" s="260"/>
      <c r="E40" s="261"/>
      <c r="F40" s="266"/>
      <c r="G40" s="262"/>
      <c r="H40" s="263"/>
      <c r="I40" s="264"/>
      <c r="J40" s="269"/>
      <c r="K40" s="580"/>
      <c r="L40" s="580"/>
      <c r="M40" s="581"/>
      <c r="N40" s="256">
        <f t="shared" si="0"/>
        <v>0</v>
      </c>
      <c r="O40" s="40"/>
    </row>
    <row r="41" spans="1:15" ht="13.5" customHeight="1" hidden="1">
      <c r="A41" s="257">
        <f t="shared" si="1"/>
        <v>50</v>
      </c>
      <c r="B41" s="258">
        <f t="shared" si="1"/>
        <v>5</v>
      </c>
      <c r="C41" s="258">
        <f t="shared" si="2"/>
        <v>35</v>
      </c>
      <c r="D41" s="260"/>
      <c r="E41" s="261"/>
      <c r="F41" s="266"/>
      <c r="G41" s="262"/>
      <c r="H41" s="263"/>
      <c r="I41" s="264"/>
      <c r="J41" s="269"/>
      <c r="K41" s="580"/>
      <c r="L41" s="580"/>
      <c r="M41" s="581"/>
      <c r="N41" s="256">
        <f t="shared" si="0"/>
        <v>0</v>
      </c>
      <c r="O41" s="40"/>
    </row>
    <row r="42" spans="1:15" ht="13.5" customHeight="1" hidden="1">
      <c r="A42" s="257">
        <f t="shared" si="1"/>
        <v>50</v>
      </c>
      <c r="B42" s="258">
        <f t="shared" si="1"/>
        <v>5</v>
      </c>
      <c r="C42" s="258">
        <f t="shared" si="2"/>
        <v>36</v>
      </c>
      <c r="D42" s="260"/>
      <c r="E42" s="261"/>
      <c r="F42" s="266"/>
      <c r="G42" s="262"/>
      <c r="H42" s="263"/>
      <c r="I42" s="264"/>
      <c r="J42" s="267"/>
      <c r="K42" s="580"/>
      <c r="L42" s="580"/>
      <c r="M42" s="581"/>
      <c r="N42" s="256">
        <f t="shared" si="0"/>
        <v>0</v>
      </c>
      <c r="O42" s="40"/>
    </row>
    <row r="43" spans="1:15" ht="13.5" customHeight="1" hidden="1">
      <c r="A43" s="257">
        <f t="shared" si="1"/>
        <v>50</v>
      </c>
      <c r="B43" s="258">
        <f t="shared" si="1"/>
        <v>5</v>
      </c>
      <c r="C43" s="258">
        <f t="shared" si="2"/>
        <v>37</v>
      </c>
      <c r="D43" s="260"/>
      <c r="E43" s="261"/>
      <c r="F43" s="266"/>
      <c r="G43" s="262"/>
      <c r="H43" s="263"/>
      <c r="I43" s="264"/>
      <c r="J43" s="267"/>
      <c r="K43" s="580"/>
      <c r="L43" s="580"/>
      <c r="M43" s="581"/>
      <c r="N43" s="256">
        <f t="shared" si="0"/>
        <v>0</v>
      </c>
      <c r="O43" s="40"/>
    </row>
    <row r="44" spans="1:15" ht="13.5" customHeight="1" hidden="1">
      <c r="A44" s="257">
        <f t="shared" si="1"/>
        <v>50</v>
      </c>
      <c r="B44" s="258">
        <f t="shared" si="1"/>
        <v>5</v>
      </c>
      <c r="C44" s="258">
        <f t="shared" si="2"/>
        <v>38</v>
      </c>
      <c r="D44" s="260"/>
      <c r="E44" s="266"/>
      <c r="F44" s="266"/>
      <c r="G44" s="262"/>
      <c r="H44" s="263"/>
      <c r="I44" s="264"/>
      <c r="J44" s="267"/>
      <c r="K44" s="580"/>
      <c r="L44" s="580"/>
      <c r="M44" s="581"/>
      <c r="N44" s="256">
        <f t="shared" si="0"/>
        <v>0</v>
      </c>
      <c r="O44" s="40"/>
    </row>
    <row r="45" spans="1:15" ht="13.5" customHeight="1" hidden="1">
      <c r="A45" s="257">
        <f t="shared" si="1"/>
        <v>50</v>
      </c>
      <c r="B45" s="258">
        <f t="shared" si="1"/>
        <v>5</v>
      </c>
      <c r="C45" s="258">
        <f t="shared" si="2"/>
        <v>39</v>
      </c>
      <c r="D45" s="260"/>
      <c r="E45" s="266"/>
      <c r="F45" s="266"/>
      <c r="G45" s="262"/>
      <c r="H45" s="263"/>
      <c r="I45" s="264"/>
      <c r="J45" s="267"/>
      <c r="K45" s="580"/>
      <c r="L45" s="580"/>
      <c r="M45" s="581"/>
      <c r="N45" s="256">
        <f t="shared" si="0"/>
        <v>0</v>
      </c>
      <c r="O45" s="40"/>
    </row>
    <row r="46" spans="1:15" ht="13.5" customHeight="1" thickBot="1">
      <c r="A46" s="273">
        <f t="shared" si="1"/>
        <v>50</v>
      </c>
      <c r="B46" s="274">
        <f t="shared" si="1"/>
        <v>5</v>
      </c>
      <c r="C46" s="274">
        <f t="shared" si="2"/>
        <v>40</v>
      </c>
      <c r="D46" s="275"/>
      <c r="E46" s="276"/>
      <c r="F46" s="276"/>
      <c r="G46" s="277"/>
      <c r="H46" s="278"/>
      <c r="I46" s="279"/>
      <c r="J46" s="280"/>
      <c r="K46" s="582"/>
      <c r="L46" s="582"/>
      <c r="M46" s="583"/>
      <c r="N46" s="256">
        <f t="shared" si="0"/>
        <v>0</v>
      </c>
      <c r="O46" s="40"/>
    </row>
    <row r="47" spans="1:15" ht="6.75" customHeight="1" thickTop="1">
      <c r="A47" s="281"/>
      <c r="B47" s="281"/>
      <c r="C47" s="281"/>
      <c r="D47" s="281"/>
      <c r="E47" s="282"/>
      <c r="F47" s="282"/>
      <c r="G47" s="283"/>
      <c r="H47" s="284"/>
      <c r="I47" s="285"/>
      <c r="J47" s="195"/>
      <c r="K47" s="227"/>
      <c r="L47" s="227"/>
      <c r="M47" s="286"/>
      <c r="N47" s="287"/>
      <c r="O47" s="40"/>
    </row>
    <row r="48" spans="1:15" ht="12.75" customHeight="1">
      <c r="A48" s="288" t="s">
        <v>78</v>
      </c>
      <c r="B48" s="289"/>
      <c r="C48" s="289"/>
      <c r="D48" s="289"/>
      <c r="E48" s="185" t="s">
        <v>56</v>
      </c>
      <c r="F48" s="290"/>
      <c r="G48" s="291"/>
      <c r="H48" s="292"/>
      <c r="I48" s="293"/>
      <c r="J48" s="294"/>
      <c r="K48" s="294"/>
      <c r="L48" s="294"/>
      <c r="M48" s="295"/>
      <c r="O48" s="40"/>
    </row>
    <row r="49" spans="1:15" ht="12.75" customHeight="1">
      <c r="A49" s="193"/>
      <c r="B49" s="296"/>
      <c r="C49" s="296"/>
      <c r="D49" s="296"/>
      <c r="E49" s="191" t="s">
        <v>57</v>
      </c>
      <c r="F49" s="297"/>
      <c r="G49" s="298"/>
      <c r="H49" s="299"/>
      <c r="I49" s="300"/>
      <c r="J49" s="195"/>
      <c r="K49" s="195"/>
      <c r="L49" s="195"/>
      <c r="M49" s="197"/>
      <c r="O49" s="40"/>
    </row>
    <row r="50" spans="1:15" ht="12.75" customHeight="1">
      <c r="A50" s="193"/>
      <c r="B50" s="296"/>
      <c r="C50" s="296"/>
      <c r="D50" s="296"/>
      <c r="E50" s="191" t="s">
        <v>58</v>
      </c>
      <c r="F50" s="297"/>
      <c r="G50" s="298"/>
      <c r="H50" s="299"/>
      <c r="I50" s="300"/>
      <c r="J50" s="195"/>
      <c r="K50" s="195"/>
      <c r="L50" s="195"/>
      <c r="M50" s="197"/>
      <c r="O50" s="40"/>
    </row>
    <row r="51" spans="1:15" ht="12.75" customHeight="1">
      <c r="A51" s="193"/>
      <c r="B51" s="296"/>
      <c r="C51" s="296"/>
      <c r="D51" s="296"/>
      <c r="E51" s="191" t="s">
        <v>59</v>
      </c>
      <c r="F51" s="297"/>
      <c r="G51" s="298"/>
      <c r="H51" s="299"/>
      <c r="I51" s="300"/>
      <c r="J51" s="195"/>
      <c r="K51" s="195"/>
      <c r="L51" s="195"/>
      <c r="M51" s="197"/>
      <c r="O51" s="40"/>
    </row>
    <row r="52" spans="1:15" ht="12.75" customHeight="1">
      <c r="A52" s="301"/>
      <c r="B52" s="302"/>
      <c r="C52" s="302"/>
      <c r="D52" s="302"/>
      <c r="E52" s="199"/>
      <c r="F52" s="303"/>
      <c r="G52" s="304"/>
      <c r="H52" s="305"/>
      <c r="I52" s="306"/>
      <c r="J52" s="201"/>
      <c r="K52" s="201"/>
      <c r="L52" s="201"/>
      <c r="M52" s="203"/>
      <c r="O52" s="40"/>
    </row>
    <row r="53" spans="1:15" ht="24.75" customHeight="1">
      <c r="A53" s="136" t="s">
        <v>79</v>
      </c>
      <c r="B53" s="136"/>
      <c r="C53" s="136"/>
      <c r="D53" s="136"/>
      <c r="E53" s="307"/>
      <c r="F53" s="307"/>
      <c r="G53" s="308"/>
      <c r="H53" s="309"/>
      <c r="I53" s="310"/>
      <c r="J53" s="311"/>
      <c r="K53" s="311"/>
      <c r="L53" s="311"/>
      <c r="M53" s="312"/>
      <c r="O53" s="40"/>
    </row>
    <row r="54" spans="1:15" ht="12.75" customHeight="1">
      <c r="A54" s="569" t="s">
        <v>63</v>
      </c>
      <c r="B54" s="570"/>
      <c r="C54" s="570"/>
      <c r="D54" s="571"/>
      <c r="E54" s="224"/>
      <c r="F54" s="224"/>
      <c r="G54" s="226"/>
      <c r="H54" s="94" t="s">
        <v>64</v>
      </c>
      <c r="I54" s="94" t="s">
        <v>80</v>
      </c>
      <c r="J54" s="223" t="s">
        <v>81</v>
      </c>
      <c r="K54" s="569" t="s">
        <v>67</v>
      </c>
      <c r="L54" s="570"/>
      <c r="M54" s="571"/>
      <c r="N54" s="313" t="s">
        <v>82</v>
      </c>
      <c r="O54" s="40"/>
    </row>
    <row r="55" spans="1:15" ht="12.75" customHeight="1">
      <c r="A55" s="229"/>
      <c r="B55" s="141"/>
      <c r="C55" s="141"/>
      <c r="D55" s="230"/>
      <c r="E55" s="136" t="s">
        <v>69</v>
      </c>
      <c r="F55" s="136"/>
      <c r="G55" s="99"/>
      <c r="H55" s="137"/>
      <c r="I55" s="137" t="s">
        <v>83</v>
      </c>
      <c r="J55" s="229" t="s">
        <v>84</v>
      </c>
      <c r="K55" s="572" t="s">
        <v>72</v>
      </c>
      <c r="L55" s="573"/>
      <c r="M55" s="574"/>
      <c r="N55" s="314" t="s">
        <v>85</v>
      </c>
      <c r="O55" s="40"/>
    </row>
    <row r="56" spans="1:15" ht="12.75" customHeight="1">
      <c r="A56" s="575" t="s">
        <v>74</v>
      </c>
      <c r="B56" s="576"/>
      <c r="C56" s="576"/>
      <c r="D56" s="577"/>
      <c r="E56" s="234"/>
      <c r="F56" s="234"/>
      <c r="G56" s="235"/>
      <c r="H56" s="135" t="s">
        <v>75</v>
      </c>
      <c r="I56" s="135" t="s">
        <v>86</v>
      </c>
      <c r="J56" s="232" t="s">
        <v>87</v>
      </c>
      <c r="K56" s="575" t="s">
        <v>76</v>
      </c>
      <c r="L56" s="576"/>
      <c r="M56" s="577"/>
      <c r="N56" s="315" t="s">
        <v>77</v>
      </c>
      <c r="O56" s="40"/>
    </row>
    <row r="57" spans="1:15" ht="4.5" customHeight="1" thickBot="1">
      <c r="A57" s="233"/>
      <c r="B57" s="233"/>
      <c r="C57" s="233"/>
      <c r="D57" s="233"/>
      <c r="E57" s="234"/>
      <c r="F57" s="234"/>
      <c r="G57" s="235"/>
      <c r="H57" s="233"/>
      <c r="I57" s="141"/>
      <c r="J57" s="233"/>
      <c r="K57" s="233"/>
      <c r="L57" s="233"/>
      <c r="M57" s="233"/>
      <c r="N57" s="316"/>
      <c r="O57" s="40"/>
    </row>
    <row r="58" spans="1:15" ht="15" customHeight="1" thickTop="1">
      <c r="A58" s="317">
        <f>A46</f>
        <v>50</v>
      </c>
      <c r="B58" s="318">
        <f>B46</f>
        <v>5</v>
      </c>
      <c r="C58" s="318">
        <f>C46+1</f>
        <v>41</v>
      </c>
      <c r="D58" s="249">
        <v>22</v>
      </c>
      <c r="E58" s="319" t="s">
        <v>88</v>
      </c>
      <c r="F58" s="320"/>
      <c r="G58" s="319"/>
      <c r="H58" s="321" t="s">
        <v>89</v>
      </c>
      <c r="I58" s="421">
        <v>100</v>
      </c>
      <c r="J58" s="323">
        <v>8011</v>
      </c>
      <c r="K58" s="584" t="s">
        <v>90</v>
      </c>
      <c r="L58" s="578"/>
      <c r="M58" s="579"/>
      <c r="N58" s="316"/>
      <c r="O58" s="40"/>
    </row>
    <row r="59" spans="1:15" ht="15" customHeight="1">
      <c r="A59" s="257">
        <f aca="true" t="shared" si="3" ref="A59:B67">A58</f>
        <v>50</v>
      </c>
      <c r="B59" s="258">
        <f t="shared" si="3"/>
        <v>5</v>
      </c>
      <c r="C59" s="318">
        <f aca="true" t="shared" si="4" ref="C59:C67">C58+1</f>
        <v>42</v>
      </c>
      <c r="D59" s="260">
        <f>D58</f>
        <v>22</v>
      </c>
      <c r="E59" s="268" t="s">
        <v>91</v>
      </c>
      <c r="F59" s="324"/>
      <c r="G59" s="268"/>
      <c r="H59" s="325" t="s">
        <v>89</v>
      </c>
      <c r="I59" s="339">
        <v>0</v>
      </c>
      <c r="J59" s="323">
        <f>J58+1</f>
        <v>8012</v>
      </c>
      <c r="K59" s="585" t="s">
        <v>90</v>
      </c>
      <c r="L59" s="580"/>
      <c r="M59" s="581"/>
      <c r="N59" s="316"/>
      <c r="O59" s="40"/>
    </row>
    <row r="60" spans="1:15" ht="15" customHeight="1" hidden="1">
      <c r="A60" s="257">
        <f t="shared" si="3"/>
        <v>50</v>
      </c>
      <c r="B60" s="258">
        <f t="shared" si="3"/>
        <v>5</v>
      </c>
      <c r="C60" s="318">
        <f t="shared" si="4"/>
        <v>43</v>
      </c>
      <c r="D60" s="260"/>
      <c r="E60" s="422"/>
      <c r="F60" s="422"/>
      <c r="G60" s="328"/>
      <c r="H60" s="333"/>
      <c r="I60" s="270"/>
      <c r="J60" s="323">
        <f aca="true" t="shared" si="5" ref="J60:J67">J59+1</f>
        <v>8013</v>
      </c>
      <c r="K60" s="585"/>
      <c r="L60" s="580"/>
      <c r="M60" s="581"/>
      <c r="N60" s="316"/>
      <c r="O60" s="40"/>
    </row>
    <row r="61" spans="1:15" ht="15" customHeight="1" hidden="1">
      <c r="A61" s="257">
        <f t="shared" si="3"/>
        <v>50</v>
      </c>
      <c r="B61" s="258">
        <f t="shared" si="3"/>
        <v>5</v>
      </c>
      <c r="C61" s="318">
        <f t="shared" si="4"/>
        <v>44</v>
      </c>
      <c r="D61" s="260"/>
      <c r="E61" s="423"/>
      <c r="F61" s="423"/>
      <c r="G61" s="337"/>
      <c r="H61" s="333"/>
      <c r="I61" s="270"/>
      <c r="J61" s="323">
        <f t="shared" si="5"/>
        <v>8014</v>
      </c>
      <c r="K61" s="585"/>
      <c r="L61" s="580"/>
      <c r="M61" s="581"/>
      <c r="N61" s="316"/>
      <c r="O61" s="40"/>
    </row>
    <row r="62" spans="1:15" ht="15" customHeight="1" hidden="1">
      <c r="A62" s="257">
        <f t="shared" si="3"/>
        <v>50</v>
      </c>
      <c r="B62" s="258">
        <f t="shared" si="3"/>
        <v>5</v>
      </c>
      <c r="C62" s="318">
        <f t="shared" si="4"/>
        <v>45</v>
      </c>
      <c r="D62" s="260"/>
      <c r="E62" s="423"/>
      <c r="F62" s="423"/>
      <c r="G62" s="424"/>
      <c r="H62" s="425"/>
      <c r="I62" s="426"/>
      <c r="J62" s="323">
        <f t="shared" si="5"/>
        <v>8015</v>
      </c>
      <c r="K62" s="585"/>
      <c r="L62" s="580"/>
      <c r="M62" s="581"/>
      <c r="N62" s="316"/>
      <c r="O62" s="40"/>
    </row>
    <row r="63" spans="1:15" ht="15" customHeight="1" hidden="1">
      <c r="A63" s="257">
        <f t="shared" si="3"/>
        <v>50</v>
      </c>
      <c r="B63" s="258">
        <f t="shared" si="3"/>
        <v>5</v>
      </c>
      <c r="C63" s="318">
        <f t="shared" si="4"/>
        <v>46</v>
      </c>
      <c r="D63" s="260"/>
      <c r="E63" s="423"/>
      <c r="F63" s="423"/>
      <c r="G63" s="424"/>
      <c r="H63" s="425"/>
      <c r="I63" s="426"/>
      <c r="J63" s="323">
        <f t="shared" si="5"/>
        <v>8016</v>
      </c>
      <c r="K63" s="585"/>
      <c r="L63" s="580"/>
      <c r="M63" s="581"/>
      <c r="N63" s="316"/>
      <c r="O63" s="40"/>
    </row>
    <row r="64" spans="1:15" ht="15" customHeight="1" hidden="1">
      <c r="A64" s="257">
        <f t="shared" si="3"/>
        <v>50</v>
      </c>
      <c r="B64" s="258">
        <f t="shared" si="3"/>
        <v>5</v>
      </c>
      <c r="C64" s="318">
        <f t="shared" si="4"/>
        <v>47</v>
      </c>
      <c r="D64" s="260"/>
      <c r="E64" s="423"/>
      <c r="F64" s="423"/>
      <c r="G64" s="424"/>
      <c r="H64" s="425"/>
      <c r="I64" s="426"/>
      <c r="J64" s="323">
        <f t="shared" si="5"/>
        <v>8017</v>
      </c>
      <c r="K64" s="585"/>
      <c r="L64" s="580"/>
      <c r="M64" s="581"/>
      <c r="N64" s="316"/>
      <c r="O64" s="40"/>
    </row>
    <row r="65" spans="1:15" ht="15" customHeight="1" hidden="1">
      <c r="A65" s="257">
        <f t="shared" si="3"/>
        <v>50</v>
      </c>
      <c r="B65" s="258">
        <f t="shared" si="3"/>
        <v>5</v>
      </c>
      <c r="C65" s="318">
        <f t="shared" si="4"/>
        <v>48</v>
      </c>
      <c r="D65" s="260"/>
      <c r="E65" s="423"/>
      <c r="F65" s="423"/>
      <c r="G65" s="424"/>
      <c r="H65" s="425"/>
      <c r="I65" s="426"/>
      <c r="J65" s="323">
        <f t="shared" si="5"/>
        <v>8018</v>
      </c>
      <c r="K65" s="585"/>
      <c r="L65" s="580"/>
      <c r="M65" s="581"/>
      <c r="N65" s="316"/>
      <c r="O65" s="40"/>
    </row>
    <row r="66" spans="1:15" ht="15" customHeight="1" hidden="1">
      <c r="A66" s="257">
        <f t="shared" si="3"/>
        <v>50</v>
      </c>
      <c r="B66" s="258">
        <f t="shared" si="3"/>
        <v>5</v>
      </c>
      <c r="C66" s="318">
        <f t="shared" si="4"/>
        <v>49</v>
      </c>
      <c r="D66" s="260"/>
      <c r="E66" s="423"/>
      <c r="F66" s="423"/>
      <c r="G66" s="424"/>
      <c r="H66" s="425"/>
      <c r="I66" s="426"/>
      <c r="J66" s="323">
        <f t="shared" si="5"/>
        <v>8019</v>
      </c>
      <c r="K66" s="585"/>
      <c r="L66" s="580"/>
      <c r="M66" s="581"/>
      <c r="N66" s="316"/>
      <c r="O66" s="40"/>
    </row>
    <row r="67" spans="1:15" ht="15" customHeight="1" thickBot="1">
      <c r="A67" s="273">
        <f t="shared" si="3"/>
        <v>50</v>
      </c>
      <c r="B67" s="274">
        <f t="shared" si="3"/>
        <v>5</v>
      </c>
      <c r="C67" s="274">
        <f t="shared" si="4"/>
        <v>50</v>
      </c>
      <c r="D67" s="275"/>
      <c r="E67" s="340"/>
      <c r="F67" s="340"/>
      <c r="G67" s="341"/>
      <c r="H67" s="427"/>
      <c r="I67" s="343"/>
      <c r="J67" s="344">
        <f t="shared" si="5"/>
        <v>8020</v>
      </c>
      <c r="K67" s="592"/>
      <c r="L67" s="582"/>
      <c r="M67" s="583"/>
      <c r="N67" s="316"/>
      <c r="O67" s="40"/>
    </row>
    <row r="68" spans="1:15" ht="6.75" customHeight="1" thickBot="1" thickTop="1">
      <c r="A68" s="346"/>
      <c r="B68" s="346"/>
      <c r="C68" s="346"/>
      <c r="D68" s="346"/>
      <c r="E68" s="347"/>
      <c r="F68" s="347"/>
      <c r="G68" s="348"/>
      <c r="H68" s="346"/>
      <c r="I68" s="346"/>
      <c r="J68" s="346"/>
      <c r="K68" s="346"/>
      <c r="L68" s="346"/>
      <c r="M68" s="346"/>
      <c r="N68" s="316"/>
      <c r="O68" s="40"/>
    </row>
    <row r="69" spans="1:15" ht="13.5" customHeight="1" hidden="1">
      <c r="A69" s="593">
        <f>A67</f>
        <v>50</v>
      </c>
      <c r="B69" s="595">
        <f>B67</f>
        <v>5</v>
      </c>
      <c r="C69" s="595">
        <f>C67+1</f>
        <v>51</v>
      </c>
      <c r="D69" s="249">
        <f>'[1]594'!D14</f>
        <v>41</v>
      </c>
      <c r="E69" s="597" t="str">
        <f>'[1]594'!E14</f>
        <v>Výstavba dálnice D 26,5/120 (bez mostů a tunelů)</v>
      </c>
      <c r="F69" s="598"/>
      <c r="G69" s="349" t="str">
        <f>'[1]594'!G14</f>
        <v>délka</v>
      </c>
      <c r="H69" s="94" t="str">
        <f>'[1]594'!H14</f>
        <v>m</v>
      </c>
      <c r="I69" s="350"/>
      <c r="J69" s="351">
        <f>J67+1</f>
        <v>8021</v>
      </c>
      <c r="K69" s="584"/>
      <c r="L69" s="578"/>
      <c r="M69" s="579"/>
      <c r="N69" s="601">
        <f>I69*I70</f>
        <v>0</v>
      </c>
      <c r="O69" s="40"/>
    </row>
    <row r="70" spans="1:15" ht="13.5" customHeight="1" hidden="1">
      <c r="A70" s="594"/>
      <c r="B70" s="596"/>
      <c r="C70" s="596"/>
      <c r="D70" s="275">
        <f>'[1]594'!D15</f>
        <v>42</v>
      </c>
      <c r="E70" s="599"/>
      <c r="F70" s="600"/>
      <c r="G70" s="352" t="str">
        <f>'[1]594'!G15</f>
        <v>průměrné náklady </v>
      </c>
      <c r="H70" s="278" t="str">
        <f>'[1]594'!H15</f>
        <v>tis.Kč/m</v>
      </c>
      <c r="I70" s="353"/>
      <c r="J70" s="354">
        <v>8051</v>
      </c>
      <c r="K70" s="592"/>
      <c r="L70" s="582"/>
      <c r="M70" s="583"/>
      <c r="N70" s="601"/>
      <c r="O70" s="40"/>
    </row>
    <row r="71" spans="1:15" ht="13.5" customHeight="1" hidden="1">
      <c r="A71" s="593">
        <f>A69</f>
        <v>50</v>
      </c>
      <c r="B71" s="595">
        <f>B69</f>
        <v>5</v>
      </c>
      <c r="C71" s="595">
        <f>C69+1</f>
        <v>52</v>
      </c>
      <c r="D71" s="249">
        <f>'[1]594'!D16</f>
        <v>41</v>
      </c>
      <c r="E71" s="597" t="str">
        <f>'[1]594'!E16</f>
        <v>Výstavba dálnice D 27,5/120 (bez mostů a tunelů)</v>
      </c>
      <c r="F71" s="598"/>
      <c r="G71" s="349" t="str">
        <f>'[1]594'!G16</f>
        <v>délka</v>
      </c>
      <c r="H71" s="94" t="str">
        <f>'[1]594'!H16</f>
        <v>m</v>
      </c>
      <c r="I71" s="355"/>
      <c r="J71" s="351">
        <f aca="true" t="shared" si="6" ref="J71:J128">J69+1</f>
        <v>8022</v>
      </c>
      <c r="K71" s="584"/>
      <c r="L71" s="578"/>
      <c r="M71" s="579"/>
      <c r="N71" s="601">
        <f>I71*I72</f>
        <v>0</v>
      </c>
      <c r="O71" s="40"/>
    </row>
    <row r="72" spans="1:15" ht="13.5" customHeight="1" hidden="1">
      <c r="A72" s="594"/>
      <c r="B72" s="596"/>
      <c r="C72" s="596"/>
      <c r="D72" s="275">
        <f>'[1]594'!D17</f>
        <v>42</v>
      </c>
      <c r="E72" s="599"/>
      <c r="F72" s="600"/>
      <c r="G72" s="352" t="str">
        <f>'[1]594'!G17</f>
        <v>průměrné náklady </v>
      </c>
      <c r="H72" s="278" t="str">
        <f>'[1]594'!H17</f>
        <v>tis.Kč/m</v>
      </c>
      <c r="I72" s="353"/>
      <c r="J72" s="354">
        <f t="shared" si="6"/>
        <v>8052</v>
      </c>
      <c r="K72" s="592"/>
      <c r="L72" s="582"/>
      <c r="M72" s="583"/>
      <c r="N72" s="601"/>
      <c r="O72" s="40"/>
    </row>
    <row r="73" spans="1:15" ht="13.5" customHeight="1" hidden="1">
      <c r="A73" s="593">
        <f>A71</f>
        <v>50</v>
      </c>
      <c r="B73" s="595">
        <f>B71</f>
        <v>5</v>
      </c>
      <c r="C73" s="595">
        <f>C71+1</f>
        <v>53</v>
      </c>
      <c r="D73" s="249">
        <f>'[1]594'!D18</f>
        <v>41</v>
      </c>
      <c r="E73" s="597" t="str">
        <f>'[1]594'!E18</f>
        <v>Výstavba dálnice D 28,0/120 (bez mostů a tunelů) </v>
      </c>
      <c r="F73" s="598"/>
      <c r="G73" s="349" t="str">
        <f>'[1]594'!G18</f>
        <v>délka</v>
      </c>
      <c r="H73" s="94" t="str">
        <f>'[1]594'!H18</f>
        <v>m</v>
      </c>
      <c r="I73" s="355"/>
      <c r="J73" s="351">
        <f t="shared" si="6"/>
        <v>8023</v>
      </c>
      <c r="K73" s="584"/>
      <c r="L73" s="578"/>
      <c r="M73" s="579"/>
      <c r="N73" s="608">
        <f>I73*I74</f>
        <v>0</v>
      </c>
      <c r="O73" s="40"/>
    </row>
    <row r="74" spans="1:15" ht="13.5" customHeight="1" hidden="1">
      <c r="A74" s="594"/>
      <c r="B74" s="596"/>
      <c r="C74" s="596"/>
      <c r="D74" s="275">
        <f>'[1]594'!D19</f>
        <v>42</v>
      </c>
      <c r="E74" s="599"/>
      <c r="F74" s="600"/>
      <c r="G74" s="352" t="str">
        <f>'[1]594'!G19</f>
        <v>průměrné náklady </v>
      </c>
      <c r="H74" s="278" t="str">
        <f>'[1]594'!H19</f>
        <v>tis.Kč/m</v>
      </c>
      <c r="I74" s="353"/>
      <c r="J74" s="354">
        <f t="shared" si="6"/>
        <v>8053</v>
      </c>
      <c r="K74" s="592"/>
      <c r="L74" s="582"/>
      <c r="M74" s="583"/>
      <c r="N74" s="608"/>
      <c r="O74" s="40"/>
    </row>
    <row r="75" spans="1:15" ht="13.5" customHeight="1" hidden="1">
      <c r="A75" s="593">
        <f>A73</f>
        <v>50</v>
      </c>
      <c r="B75" s="595">
        <f>B73</f>
        <v>5</v>
      </c>
      <c r="C75" s="595">
        <f>C73+1</f>
        <v>54</v>
      </c>
      <c r="D75" s="249">
        <f>'[1]594'!D20</f>
        <v>41</v>
      </c>
      <c r="E75" s="597" t="str">
        <f>'[1]594'!E20</f>
        <v>Výstavba dálnice D 34,0/120 (bez mostů a tunelů) </v>
      </c>
      <c r="F75" s="598"/>
      <c r="G75" s="349" t="str">
        <f>'[1]594'!G20</f>
        <v>délka</v>
      </c>
      <c r="H75" s="94" t="str">
        <f>'[1]594'!H20</f>
        <v>m</v>
      </c>
      <c r="I75" s="355"/>
      <c r="J75" s="351">
        <f t="shared" si="6"/>
        <v>8024</v>
      </c>
      <c r="K75" s="584"/>
      <c r="L75" s="578"/>
      <c r="M75" s="579"/>
      <c r="N75" s="608">
        <f>I75*I76</f>
        <v>0</v>
      </c>
      <c r="O75" s="40"/>
    </row>
    <row r="76" spans="1:15" ht="13.5" customHeight="1" hidden="1">
      <c r="A76" s="594"/>
      <c r="B76" s="596"/>
      <c r="C76" s="596"/>
      <c r="D76" s="275">
        <f>'[1]594'!D21</f>
        <v>42</v>
      </c>
      <c r="E76" s="599"/>
      <c r="F76" s="600"/>
      <c r="G76" s="352" t="str">
        <f>'[1]594'!G21</f>
        <v>průměrné náklady </v>
      </c>
      <c r="H76" s="278" t="str">
        <f>'[1]594'!H21</f>
        <v>tis.Kč/m</v>
      </c>
      <c r="I76" s="353"/>
      <c r="J76" s="354">
        <f t="shared" si="6"/>
        <v>8054</v>
      </c>
      <c r="K76" s="592"/>
      <c r="L76" s="582"/>
      <c r="M76" s="583"/>
      <c r="N76" s="608"/>
      <c r="O76" s="40"/>
    </row>
    <row r="77" spans="1:15" ht="13.5" customHeight="1" hidden="1">
      <c r="A77" s="593">
        <f>A75</f>
        <v>50</v>
      </c>
      <c r="B77" s="595">
        <f>B75</f>
        <v>5</v>
      </c>
      <c r="C77" s="595">
        <f>C75+1</f>
        <v>55</v>
      </c>
      <c r="D77" s="249">
        <f>'[1]594'!D22</f>
        <v>41</v>
      </c>
      <c r="E77" s="597">
        <f>'[1]594'!E22</f>
        <v>0</v>
      </c>
      <c r="F77" s="598"/>
      <c r="G77" s="349" t="str">
        <f>'[1]594'!G22</f>
        <v>délka</v>
      </c>
      <c r="H77" s="94" t="str">
        <f>'[1]594'!H22</f>
        <v>m</v>
      </c>
      <c r="I77" s="355"/>
      <c r="J77" s="351">
        <f t="shared" si="6"/>
        <v>8025</v>
      </c>
      <c r="K77" s="584"/>
      <c r="L77" s="578"/>
      <c r="M77" s="579"/>
      <c r="N77" s="608">
        <f>I77*I78</f>
        <v>0</v>
      </c>
      <c r="O77" s="40"/>
    </row>
    <row r="78" spans="1:15" ht="13.5" customHeight="1" hidden="1">
      <c r="A78" s="594"/>
      <c r="B78" s="596"/>
      <c r="C78" s="596"/>
      <c r="D78" s="275">
        <f>'[1]594'!D23</f>
        <v>42</v>
      </c>
      <c r="E78" s="599"/>
      <c r="F78" s="600"/>
      <c r="G78" s="352" t="str">
        <f>'[1]594'!G23</f>
        <v>průměrné náklady </v>
      </c>
      <c r="H78" s="278" t="str">
        <f>'[1]594'!H23</f>
        <v>tis.Kč/m</v>
      </c>
      <c r="I78" s="353"/>
      <c r="J78" s="354">
        <f t="shared" si="6"/>
        <v>8055</v>
      </c>
      <c r="K78" s="592"/>
      <c r="L78" s="582"/>
      <c r="M78" s="583"/>
      <c r="N78" s="608"/>
      <c r="O78" s="40"/>
    </row>
    <row r="79" spans="1:15" ht="13.5" customHeight="1" hidden="1">
      <c r="A79" s="593">
        <f>A77</f>
        <v>50</v>
      </c>
      <c r="B79" s="595">
        <f>B77</f>
        <v>5</v>
      </c>
      <c r="C79" s="595">
        <f>C77+1</f>
        <v>56</v>
      </c>
      <c r="D79" s="249">
        <f>'[1]594'!D24</f>
        <v>41</v>
      </c>
      <c r="E79" s="597" t="str">
        <f>'[1]594'!E24</f>
        <v>Výstavba dálničních mostů </v>
      </c>
      <c r="F79" s="598"/>
      <c r="G79" s="349" t="str">
        <f>'[1]594'!G24</f>
        <v>délka</v>
      </c>
      <c r="H79" s="94" t="str">
        <f>'[1]594'!H24</f>
        <v>m</v>
      </c>
      <c r="I79" s="355"/>
      <c r="J79" s="351">
        <f t="shared" si="6"/>
        <v>8026</v>
      </c>
      <c r="K79" s="584"/>
      <c r="L79" s="578"/>
      <c r="M79" s="579"/>
      <c r="N79" s="608">
        <f>I79*I80</f>
        <v>0</v>
      </c>
      <c r="O79" s="40"/>
    </row>
    <row r="80" spans="1:15" ht="13.5" customHeight="1" hidden="1">
      <c r="A80" s="594"/>
      <c r="B80" s="596"/>
      <c r="C80" s="596"/>
      <c r="D80" s="275">
        <f>'[1]594'!D25</f>
        <v>42</v>
      </c>
      <c r="E80" s="599"/>
      <c r="F80" s="600"/>
      <c r="G80" s="352" t="str">
        <f>'[1]594'!G25</f>
        <v>průměrné náklady </v>
      </c>
      <c r="H80" s="278" t="str">
        <f>'[1]594'!H25</f>
        <v>tis.Kč/m</v>
      </c>
      <c r="I80" s="353"/>
      <c r="J80" s="354">
        <f t="shared" si="6"/>
        <v>8056</v>
      </c>
      <c r="K80" s="592"/>
      <c r="L80" s="582"/>
      <c r="M80" s="583"/>
      <c r="N80" s="608"/>
      <c r="O80" s="40"/>
    </row>
    <row r="81" spans="1:15" ht="13.5" customHeight="1" hidden="1">
      <c r="A81" s="593">
        <f>A79</f>
        <v>50</v>
      </c>
      <c r="B81" s="595">
        <f>B79</f>
        <v>5</v>
      </c>
      <c r="C81" s="595">
        <f>C79+1</f>
        <v>57</v>
      </c>
      <c r="D81" s="249">
        <f>'[1]594'!D26</f>
        <v>41</v>
      </c>
      <c r="E81" s="597" t="str">
        <f>'[1]594'!E26</f>
        <v>Výstavba dálničních tunelů</v>
      </c>
      <c r="F81" s="598"/>
      <c r="G81" s="349" t="str">
        <f>'[1]594'!G26</f>
        <v>délka</v>
      </c>
      <c r="H81" s="94" t="str">
        <f>'[1]594'!H26</f>
        <v>m</v>
      </c>
      <c r="I81" s="355"/>
      <c r="J81" s="351">
        <f t="shared" si="6"/>
        <v>8027</v>
      </c>
      <c r="K81" s="584"/>
      <c r="L81" s="578"/>
      <c r="M81" s="579"/>
      <c r="N81" s="608">
        <f>I81*I82</f>
        <v>0</v>
      </c>
      <c r="O81" s="40"/>
    </row>
    <row r="82" spans="1:15" ht="13.5" customHeight="1" hidden="1">
      <c r="A82" s="594"/>
      <c r="B82" s="596"/>
      <c r="C82" s="596"/>
      <c r="D82" s="275">
        <f>'[1]594'!D27</f>
        <v>42</v>
      </c>
      <c r="E82" s="599"/>
      <c r="F82" s="600"/>
      <c r="G82" s="352" t="str">
        <f>'[1]594'!G27</f>
        <v>průměrné náklady </v>
      </c>
      <c r="H82" s="278" t="str">
        <f>'[1]594'!H27</f>
        <v>tis.Kč/m</v>
      </c>
      <c r="I82" s="353"/>
      <c r="J82" s="354">
        <f t="shared" si="6"/>
        <v>8057</v>
      </c>
      <c r="K82" s="592"/>
      <c r="L82" s="582"/>
      <c r="M82" s="583"/>
      <c r="N82" s="608"/>
      <c r="O82" s="40"/>
    </row>
    <row r="83" spans="1:15" ht="13.5" customHeight="1" hidden="1">
      <c r="A83" s="593">
        <f>A81</f>
        <v>50</v>
      </c>
      <c r="B83" s="595">
        <f>B81</f>
        <v>5</v>
      </c>
      <c r="C83" s="595">
        <f>C81+1</f>
        <v>58</v>
      </c>
      <c r="D83" s="249">
        <f>'[1]594'!D28</f>
        <v>41</v>
      </c>
      <c r="E83" s="597" t="str">
        <f>'[1]594'!E28</f>
        <v>Výstavba dálničního přivaděče Bělotín R24,5/100</v>
      </c>
      <c r="F83" s="598"/>
      <c r="G83" s="349" t="str">
        <f>'[1]594'!G28</f>
        <v>délka</v>
      </c>
      <c r="H83" s="94" t="str">
        <f>'[1]594'!H28</f>
        <v>m</v>
      </c>
      <c r="I83" s="355"/>
      <c r="J83" s="351">
        <f t="shared" si="6"/>
        <v>8028</v>
      </c>
      <c r="K83" s="584"/>
      <c r="L83" s="578"/>
      <c r="M83" s="579"/>
      <c r="N83" s="608">
        <f>I83*I84</f>
        <v>0</v>
      </c>
      <c r="O83" s="40"/>
    </row>
    <row r="84" spans="1:15" ht="13.5" customHeight="1" hidden="1">
      <c r="A84" s="594"/>
      <c r="B84" s="596"/>
      <c r="C84" s="596"/>
      <c r="D84" s="275">
        <f>'[1]594'!D29</f>
        <v>42</v>
      </c>
      <c r="E84" s="599"/>
      <c r="F84" s="600"/>
      <c r="G84" s="352" t="str">
        <f>'[1]594'!G29</f>
        <v>průměrné náklady </v>
      </c>
      <c r="H84" s="278" t="str">
        <f>'[1]594'!H29</f>
        <v>tis.Kč/m</v>
      </c>
      <c r="I84" s="353"/>
      <c r="J84" s="354">
        <f t="shared" si="6"/>
        <v>8058</v>
      </c>
      <c r="K84" s="592"/>
      <c r="L84" s="582"/>
      <c r="M84" s="583"/>
      <c r="N84" s="608"/>
      <c r="O84" s="40"/>
    </row>
    <row r="85" spans="1:15" ht="13.5" customHeight="1" hidden="1">
      <c r="A85" s="593">
        <f>A83</f>
        <v>50</v>
      </c>
      <c r="B85" s="595">
        <f>B83</f>
        <v>5</v>
      </c>
      <c r="C85" s="595">
        <f>C83+1</f>
        <v>59</v>
      </c>
      <c r="D85" s="249">
        <f>'[1]594'!D30</f>
        <v>41</v>
      </c>
      <c r="E85" s="597" t="str">
        <f>'[1]594'!E30</f>
        <v>Výstavba dálničního přivaděče Bělotín R24,5/100</v>
      </c>
      <c r="F85" s="598"/>
      <c r="G85" s="349" t="str">
        <f>'[1]594'!G30</f>
        <v>délka</v>
      </c>
      <c r="H85" s="94" t="str">
        <f>'[1]594'!H30</f>
        <v>m</v>
      </c>
      <c r="I85" s="355"/>
      <c r="J85" s="351">
        <f t="shared" si="6"/>
        <v>8029</v>
      </c>
      <c r="K85" s="584"/>
      <c r="L85" s="578"/>
      <c r="M85" s="579"/>
      <c r="N85" s="608">
        <f>I85*I86</f>
        <v>0</v>
      </c>
      <c r="O85" s="40"/>
    </row>
    <row r="86" spans="1:15" ht="13.5" customHeight="1" hidden="1">
      <c r="A86" s="594"/>
      <c r="B86" s="596"/>
      <c r="C86" s="596"/>
      <c r="D86" s="275">
        <f>'[1]594'!D31</f>
        <v>42</v>
      </c>
      <c r="E86" s="599"/>
      <c r="F86" s="600"/>
      <c r="G86" s="352" t="str">
        <f>'[1]594'!G31</f>
        <v>průměrné náklady </v>
      </c>
      <c r="H86" s="278" t="str">
        <f>'[1]594'!H31</f>
        <v>tis.Kč/m</v>
      </c>
      <c r="I86" s="353"/>
      <c r="J86" s="354">
        <f t="shared" si="6"/>
        <v>8059</v>
      </c>
      <c r="K86" s="592"/>
      <c r="L86" s="582"/>
      <c r="M86" s="583"/>
      <c r="N86" s="608"/>
      <c r="O86" s="40"/>
    </row>
    <row r="87" spans="1:15" ht="13.5" customHeight="1" hidden="1">
      <c r="A87" s="593">
        <f>A85</f>
        <v>50</v>
      </c>
      <c r="B87" s="595">
        <f>B85</f>
        <v>5</v>
      </c>
      <c r="C87" s="595">
        <f>C85+1</f>
        <v>60</v>
      </c>
      <c r="D87" s="249">
        <f>'[1]594'!D32</f>
        <v>41</v>
      </c>
      <c r="E87" s="597" t="str">
        <f>'[1]594'!E32</f>
        <v>Výstavba silnice I/57, S11,5/80</v>
      </c>
      <c r="F87" s="598"/>
      <c r="G87" s="349" t="str">
        <f>'[1]594'!G32</f>
        <v>délka</v>
      </c>
      <c r="H87" s="94" t="str">
        <f>'[1]594'!H32</f>
        <v>m</v>
      </c>
      <c r="I87" s="355"/>
      <c r="J87" s="351">
        <f t="shared" si="6"/>
        <v>8030</v>
      </c>
      <c r="K87" s="584"/>
      <c r="L87" s="578"/>
      <c r="M87" s="579"/>
      <c r="N87" s="608">
        <f>I87*I88</f>
        <v>0</v>
      </c>
      <c r="O87" s="40"/>
    </row>
    <row r="88" spans="1:15" ht="13.5" customHeight="1" hidden="1">
      <c r="A88" s="594"/>
      <c r="B88" s="596"/>
      <c r="C88" s="596"/>
      <c r="D88" s="275">
        <f>'[1]594'!D33</f>
        <v>42</v>
      </c>
      <c r="E88" s="599"/>
      <c r="F88" s="600"/>
      <c r="G88" s="352" t="str">
        <f>'[1]594'!G33</f>
        <v>průměrné náklady </v>
      </c>
      <c r="H88" s="278" t="str">
        <f>'[1]594'!H33</f>
        <v>tis.Kč/m</v>
      </c>
      <c r="I88" s="353"/>
      <c r="J88" s="354">
        <f t="shared" si="6"/>
        <v>8060</v>
      </c>
      <c r="K88" s="592"/>
      <c r="L88" s="582"/>
      <c r="M88" s="583"/>
      <c r="N88" s="608"/>
      <c r="O88" s="40"/>
    </row>
    <row r="89" spans="1:15" ht="13.5" customHeight="1" hidden="1">
      <c r="A89" s="593">
        <f>A87</f>
        <v>50</v>
      </c>
      <c r="B89" s="595">
        <f>B87</f>
        <v>5</v>
      </c>
      <c r="C89" s="595">
        <f>C87+1</f>
        <v>61</v>
      </c>
      <c r="D89" s="249">
        <f>'[1]594'!D34</f>
        <v>41</v>
      </c>
      <c r="E89" s="597" t="str">
        <f>'[1]594'!E34</f>
        <v>Výstavba silnice I/11, S24,5/100</v>
      </c>
      <c r="F89" s="598"/>
      <c r="G89" s="349" t="str">
        <f>'[1]594'!G34</f>
        <v>délka</v>
      </c>
      <c r="H89" s="94" t="str">
        <f>'[1]594'!H34</f>
        <v>m</v>
      </c>
      <c r="I89" s="355"/>
      <c r="J89" s="351">
        <f t="shared" si="6"/>
        <v>8031</v>
      </c>
      <c r="K89" s="584"/>
      <c r="L89" s="578"/>
      <c r="M89" s="579"/>
      <c r="N89" s="608">
        <f>I89*I90</f>
        <v>0</v>
      </c>
      <c r="O89" s="40"/>
    </row>
    <row r="90" spans="1:15" ht="13.5" customHeight="1" hidden="1">
      <c r="A90" s="594"/>
      <c r="B90" s="596"/>
      <c r="C90" s="596"/>
      <c r="D90" s="275">
        <f>'[1]594'!D35</f>
        <v>42</v>
      </c>
      <c r="E90" s="599"/>
      <c r="F90" s="600"/>
      <c r="G90" s="352" t="str">
        <f>'[1]594'!G35</f>
        <v>průměrné náklady </v>
      </c>
      <c r="H90" s="278" t="str">
        <f>'[1]594'!H35</f>
        <v>tis.Kč/m</v>
      </c>
      <c r="I90" s="353"/>
      <c r="J90" s="354">
        <f t="shared" si="6"/>
        <v>8061</v>
      </c>
      <c r="K90" s="592"/>
      <c r="L90" s="582"/>
      <c r="M90" s="583"/>
      <c r="N90" s="608"/>
      <c r="O90" s="40"/>
    </row>
    <row r="91" spans="1:15" ht="13.5" customHeight="1" hidden="1">
      <c r="A91" s="593">
        <f>A89</f>
        <v>50</v>
      </c>
      <c r="B91" s="595">
        <f>B89</f>
        <v>5</v>
      </c>
      <c r="C91" s="595">
        <f>C89+1</f>
        <v>62</v>
      </c>
      <c r="D91" s="249">
        <f>'[1]594'!D36</f>
        <v>41</v>
      </c>
      <c r="E91" s="597" t="str">
        <f>'[1]594'!E36</f>
        <v>Výstavba silnice I/47, S22,5/80</v>
      </c>
      <c r="F91" s="598"/>
      <c r="G91" s="349" t="str">
        <f>'[1]594'!G36</f>
        <v>délka</v>
      </c>
      <c r="H91" s="94" t="str">
        <f>'[1]594'!H36</f>
        <v>m</v>
      </c>
      <c r="I91" s="355"/>
      <c r="J91" s="351">
        <f t="shared" si="6"/>
        <v>8032</v>
      </c>
      <c r="K91" s="584"/>
      <c r="L91" s="578"/>
      <c r="M91" s="579"/>
      <c r="N91" s="608">
        <f>I91*I92</f>
        <v>0</v>
      </c>
      <c r="O91" s="40"/>
    </row>
    <row r="92" spans="1:15" ht="13.5" customHeight="1" hidden="1">
      <c r="A92" s="594"/>
      <c r="B92" s="596"/>
      <c r="C92" s="596"/>
      <c r="D92" s="275">
        <f>'[1]594'!D37</f>
        <v>42</v>
      </c>
      <c r="E92" s="599"/>
      <c r="F92" s="600"/>
      <c r="G92" s="352" t="str">
        <f>'[1]594'!G37</f>
        <v>průměrné náklady </v>
      </c>
      <c r="H92" s="278" t="str">
        <f>'[1]594'!H37</f>
        <v>tis.Kč/m</v>
      </c>
      <c r="I92" s="353"/>
      <c r="J92" s="354">
        <f t="shared" si="6"/>
        <v>8062</v>
      </c>
      <c r="K92" s="592"/>
      <c r="L92" s="582"/>
      <c r="M92" s="583"/>
      <c r="N92" s="608"/>
      <c r="O92" s="40"/>
    </row>
    <row r="93" spans="1:15" ht="13.5" customHeight="1" hidden="1">
      <c r="A93" s="593">
        <f>A91</f>
        <v>50</v>
      </c>
      <c r="B93" s="595">
        <f>B91</f>
        <v>5</v>
      </c>
      <c r="C93" s="595">
        <f>C91+1</f>
        <v>63</v>
      </c>
      <c r="D93" s="249">
        <f>'[1]594'!D38</f>
        <v>41</v>
      </c>
      <c r="E93" s="597" t="str">
        <f>'[1]594'!E38</f>
        <v>Výstavba silnice I/56, S24,5/80</v>
      </c>
      <c r="F93" s="598"/>
      <c r="G93" s="349" t="str">
        <f>'[1]594'!G38</f>
        <v>délka</v>
      </c>
      <c r="H93" s="94" t="str">
        <f>'[1]594'!H38</f>
        <v>m</v>
      </c>
      <c r="I93" s="355"/>
      <c r="J93" s="351">
        <f t="shared" si="6"/>
        <v>8033</v>
      </c>
      <c r="K93" s="584"/>
      <c r="L93" s="578"/>
      <c r="M93" s="579"/>
      <c r="N93" s="608">
        <f>I93*I94</f>
        <v>0</v>
      </c>
      <c r="O93" s="40"/>
    </row>
    <row r="94" spans="1:15" ht="13.5" customHeight="1" hidden="1">
      <c r="A94" s="594"/>
      <c r="B94" s="596"/>
      <c r="C94" s="596"/>
      <c r="D94" s="275">
        <f>'[1]594'!D39</f>
        <v>42</v>
      </c>
      <c r="E94" s="599"/>
      <c r="F94" s="600"/>
      <c r="G94" s="352" t="str">
        <f>'[1]594'!G39</f>
        <v>průměrné náklady </v>
      </c>
      <c r="H94" s="278" t="str">
        <f>'[1]594'!H39</f>
        <v>tis.Kč/m</v>
      </c>
      <c r="I94" s="353"/>
      <c r="J94" s="354">
        <f t="shared" si="6"/>
        <v>8063</v>
      </c>
      <c r="K94" s="592"/>
      <c r="L94" s="582"/>
      <c r="M94" s="583"/>
      <c r="N94" s="608"/>
      <c r="O94" s="40"/>
    </row>
    <row r="95" spans="1:15" ht="13.5" customHeight="1" hidden="1">
      <c r="A95" s="593">
        <f>A93</f>
        <v>50</v>
      </c>
      <c r="B95" s="595">
        <f>B93</f>
        <v>5</v>
      </c>
      <c r="C95" s="595">
        <f>C93+1</f>
        <v>64</v>
      </c>
      <c r="D95" s="249">
        <f>'[1]594'!D40</f>
        <v>41</v>
      </c>
      <c r="E95" s="597" t="str">
        <f>'[1]594'!E40</f>
        <v>Výstavba silnice I/67, S11,5/80</v>
      </c>
      <c r="F95" s="598"/>
      <c r="G95" s="349" t="str">
        <f>'[1]594'!G40</f>
        <v>délka</v>
      </c>
      <c r="H95" s="94" t="str">
        <f>'[1]594'!H40</f>
        <v>m</v>
      </c>
      <c r="I95" s="355"/>
      <c r="J95" s="351">
        <f t="shared" si="6"/>
        <v>8034</v>
      </c>
      <c r="K95" s="584"/>
      <c r="L95" s="578"/>
      <c r="M95" s="579"/>
      <c r="N95" s="608">
        <f>I95*I96</f>
        <v>0</v>
      </c>
      <c r="O95" s="40"/>
    </row>
    <row r="96" spans="1:15" ht="13.5" customHeight="1" hidden="1">
      <c r="A96" s="594"/>
      <c r="B96" s="596"/>
      <c r="C96" s="596"/>
      <c r="D96" s="275">
        <f>'[1]594'!D41</f>
        <v>42</v>
      </c>
      <c r="E96" s="599"/>
      <c r="F96" s="600"/>
      <c r="G96" s="352" t="str">
        <f>'[1]594'!G41</f>
        <v>průměrné náklady </v>
      </c>
      <c r="H96" s="278" t="str">
        <f>'[1]594'!H41</f>
        <v>tis.Kč/m</v>
      </c>
      <c r="I96" s="353"/>
      <c r="J96" s="354">
        <f t="shared" si="6"/>
        <v>8064</v>
      </c>
      <c r="K96" s="592"/>
      <c r="L96" s="582"/>
      <c r="M96" s="583"/>
      <c r="N96" s="608"/>
      <c r="O96" s="40"/>
    </row>
    <row r="97" spans="1:15" ht="13.5" customHeight="1" hidden="1">
      <c r="A97" s="593">
        <f>A95</f>
        <v>50</v>
      </c>
      <c r="B97" s="595">
        <f>B95</f>
        <v>5</v>
      </c>
      <c r="C97" s="595">
        <f>C95+1</f>
        <v>65</v>
      </c>
      <c r="D97" s="249">
        <f>'[1]594'!D42</f>
        <v>41</v>
      </c>
      <c r="E97" s="597" t="str">
        <f>'[1]594'!E42</f>
        <v>Výstavba ochranných opatření</v>
      </c>
      <c r="F97" s="598"/>
      <c r="G97" s="349" t="str">
        <f>'[1]594'!G42</f>
        <v>délka</v>
      </c>
      <c r="H97" s="94" t="str">
        <f>'[1]594'!H42</f>
        <v>m</v>
      </c>
      <c r="I97" s="355"/>
      <c r="J97" s="351">
        <f t="shared" si="6"/>
        <v>8035</v>
      </c>
      <c r="K97" s="584"/>
      <c r="L97" s="578"/>
      <c r="M97" s="579"/>
      <c r="N97" s="608">
        <f>I97*I98</f>
        <v>0</v>
      </c>
      <c r="O97" s="40"/>
    </row>
    <row r="98" spans="1:15" ht="13.5" customHeight="1" hidden="1">
      <c r="A98" s="594"/>
      <c r="B98" s="596"/>
      <c r="C98" s="596"/>
      <c r="D98" s="275">
        <f>'[1]594'!D43</f>
        <v>42</v>
      </c>
      <c r="E98" s="599"/>
      <c r="F98" s="600"/>
      <c r="G98" s="352" t="str">
        <f>'[1]594'!G43</f>
        <v>průměrné náklady </v>
      </c>
      <c r="H98" s="278" t="str">
        <f>'[1]594'!H43</f>
        <v>tis.Kč/m</v>
      </c>
      <c r="I98" s="353"/>
      <c r="J98" s="354">
        <f t="shared" si="6"/>
        <v>8065</v>
      </c>
      <c r="K98" s="592"/>
      <c r="L98" s="582"/>
      <c r="M98" s="583"/>
      <c r="N98" s="608"/>
      <c r="O98" s="40"/>
    </row>
    <row r="99" spans="1:15" ht="13.5" customHeight="1" hidden="1">
      <c r="A99" s="593">
        <f>A97</f>
        <v>50</v>
      </c>
      <c r="B99" s="595">
        <f>B97</f>
        <v>5</v>
      </c>
      <c r="C99" s="595">
        <f>C97+1</f>
        <v>66</v>
      </c>
      <c r="D99" s="249">
        <f>'[1]594'!D44</f>
        <v>41</v>
      </c>
      <c r="E99" s="597" t="str">
        <f>'[1]594'!E44</f>
        <v>Výstavba SSÚD Mankovice  - zpevněné plochy</v>
      </c>
      <c r="F99" s="598"/>
      <c r="G99" s="349" t="str">
        <f>'[1]594'!G44</f>
        <v>plocha</v>
      </c>
      <c r="H99" s="94" t="str">
        <f>'[1]594'!H44</f>
        <v>m2</v>
      </c>
      <c r="I99" s="355"/>
      <c r="J99" s="351">
        <f t="shared" si="6"/>
        <v>8036</v>
      </c>
      <c r="K99" s="584"/>
      <c r="L99" s="578"/>
      <c r="M99" s="579"/>
      <c r="N99" s="608">
        <f>I99*I100</f>
        <v>0</v>
      </c>
      <c r="O99" s="40"/>
    </row>
    <row r="100" spans="1:15" ht="13.5" customHeight="1" hidden="1">
      <c r="A100" s="594"/>
      <c r="B100" s="596"/>
      <c r="C100" s="596"/>
      <c r="D100" s="275">
        <f>'[1]594'!D45</f>
        <v>42</v>
      </c>
      <c r="E100" s="599"/>
      <c r="F100" s="600"/>
      <c r="G100" s="352" t="str">
        <f>'[1]594'!G45</f>
        <v>průměrné náklady </v>
      </c>
      <c r="H100" s="278" t="str">
        <f>'[1]594'!H45</f>
        <v>tis.Kč/m2</v>
      </c>
      <c r="I100" s="353"/>
      <c r="J100" s="354">
        <f t="shared" si="6"/>
        <v>8066</v>
      </c>
      <c r="K100" s="592"/>
      <c r="L100" s="582"/>
      <c r="M100" s="583"/>
      <c r="N100" s="608"/>
      <c r="O100" s="40"/>
    </row>
    <row r="101" spans="1:15" ht="13.5" customHeight="1" hidden="1">
      <c r="A101" s="593">
        <f>A99</f>
        <v>50</v>
      </c>
      <c r="B101" s="595">
        <f>B99</f>
        <v>5</v>
      </c>
      <c r="C101" s="595">
        <f>C99+1</f>
        <v>67</v>
      </c>
      <c r="D101" s="249">
        <f>'[1]594'!D46</f>
        <v>41</v>
      </c>
      <c r="E101" s="597" t="str">
        <f>'[1]594'!E46</f>
        <v>Výstavba SSÚD Mankovice  - užitné plochy kanceláří</v>
      </c>
      <c r="F101" s="598"/>
      <c r="G101" s="349" t="str">
        <f>'[1]594'!G46</f>
        <v>plocha</v>
      </c>
      <c r="H101" s="94" t="str">
        <f>'[1]594'!H46</f>
        <v>m2</v>
      </c>
      <c r="I101" s="355"/>
      <c r="J101" s="351">
        <f t="shared" si="6"/>
        <v>8037</v>
      </c>
      <c r="K101" s="584"/>
      <c r="L101" s="578"/>
      <c r="M101" s="579"/>
      <c r="N101" s="608">
        <f>I101*I102</f>
        <v>0</v>
      </c>
      <c r="O101" s="40"/>
    </row>
    <row r="102" spans="1:15" ht="13.5" customHeight="1" hidden="1">
      <c r="A102" s="594"/>
      <c r="B102" s="596"/>
      <c r="C102" s="596"/>
      <c r="D102" s="275">
        <f>'[1]594'!D47</f>
        <v>42</v>
      </c>
      <c r="E102" s="599"/>
      <c r="F102" s="600"/>
      <c r="G102" s="352" t="str">
        <f>'[1]594'!G47</f>
        <v>průměrné náklady </v>
      </c>
      <c r="H102" s="278" t="str">
        <f>'[1]594'!H47</f>
        <v>tis.Kč/m2</v>
      </c>
      <c r="I102" s="353"/>
      <c r="J102" s="354">
        <f t="shared" si="6"/>
        <v>8067</v>
      </c>
      <c r="K102" s="592"/>
      <c r="L102" s="582"/>
      <c r="M102" s="583"/>
      <c r="N102" s="608"/>
      <c r="O102" s="40"/>
    </row>
    <row r="103" spans="1:15" ht="13.5" customHeight="1" hidden="1">
      <c r="A103" s="593">
        <f>A101</f>
        <v>50</v>
      </c>
      <c r="B103" s="595">
        <f>B101</f>
        <v>5</v>
      </c>
      <c r="C103" s="595">
        <f>C101+1</f>
        <v>68</v>
      </c>
      <c r="D103" s="249">
        <f>'[1]594'!D48</f>
        <v>41</v>
      </c>
      <c r="E103" s="597" t="str">
        <f>'[1]594'!E48</f>
        <v>Výstavba SSÚD Mankovice  - užitné plochy garáží a skladů</v>
      </c>
      <c r="F103" s="598"/>
      <c r="G103" s="349" t="str">
        <f>'[1]594'!G48</f>
        <v>plocha</v>
      </c>
      <c r="H103" s="94" t="str">
        <f>'[1]594'!H48</f>
        <v>m2</v>
      </c>
      <c r="I103" s="355"/>
      <c r="J103" s="351">
        <f t="shared" si="6"/>
        <v>8038</v>
      </c>
      <c r="K103" s="584"/>
      <c r="L103" s="578"/>
      <c r="M103" s="579"/>
      <c r="N103" s="608">
        <f>I103*I104</f>
        <v>0</v>
      </c>
      <c r="O103" s="40"/>
    </row>
    <row r="104" spans="1:15" ht="13.5" customHeight="1" hidden="1">
      <c r="A104" s="594"/>
      <c r="B104" s="596"/>
      <c r="C104" s="596"/>
      <c r="D104" s="275">
        <f>'[1]594'!D49</f>
        <v>42</v>
      </c>
      <c r="E104" s="599"/>
      <c r="F104" s="600"/>
      <c r="G104" s="352" t="str">
        <f>'[1]594'!G49</f>
        <v>průměrné náklady </v>
      </c>
      <c r="H104" s="278" t="str">
        <f>'[1]594'!H49</f>
        <v>tis.Kč/m2</v>
      </c>
      <c r="I104" s="353"/>
      <c r="J104" s="354">
        <f t="shared" si="6"/>
        <v>8068</v>
      </c>
      <c r="K104" s="592"/>
      <c r="L104" s="582"/>
      <c r="M104" s="583"/>
      <c r="N104" s="608"/>
      <c r="O104" s="40"/>
    </row>
    <row r="105" spans="1:15" ht="13.5" customHeight="1" hidden="1">
      <c r="A105" s="593">
        <f>A103</f>
        <v>50</v>
      </c>
      <c r="B105" s="595">
        <f>B103</f>
        <v>5</v>
      </c>
      <c r="C105" s="595">
        <f>C103+1</f>
        <v>69</v>
      </c>
      <c r="D105" s="249">
        <f>'[1]594'!D50</f>
        <v>41</v>
      </c>
      <c r="E105" s="597" t="str">
        <f>'[1]594'!E50</f>
        <v>Výstavba SSÚD Slovenská  - zpevněné plochy</v>
      </c>
      <c r="F105" s="598"/>
      <c r="G105" s="349" t="str">
        <f>'[1]594'!G50</f>
        <v>plocha</v>
      </c>
      <c r="H105" s="94" t="str">
        <f>'[1]594'!H50</f>
        <v>m2</v>
      </c>
      <c r="I105" s="355"/>
      <c r="J105" s="351">
        <f t="shared" si="6"/>
        <v>8039</v>
      </c>
      <c r="K105" s="584"/>
      <c r="L105" s="578"/>
      <c r="M105" s="579"/>
      <c r="N105" s="608">
        <f>I105*I106</f>
        <v>0</v>
      </c>
      <c r="O105" s="40"/>
    </row>
    <row r="106" spans="1:15" ht="13.5" customHeight="1" hidden="1">
      <c r="A106" s="594"/>
      <c r="B106" s="596"/>
      <c r="C106" s="596"/>
      <c r="D106" s="275">
        <f>'[1]594'!D51</f>
        <v>42</v>
      </c>
      <c r="E106" s="599"/>
      <c r="F106" s="600"/>
      <c r="G106" s="352" t="str">
        <f>'[1]594'!G51</f>
        <v>průměrné náklady </v>
      </c>
      <c r="H106" s="278" t="str">
        <f>'[1]594'!H51</f>
        <v>tis.Kč/m2</v>
      </c>
      <c r="I106" s="353"/>
      <c r="J106" s="354">
        <f t="shared" si="6"/>
        <v>8069</v>
      </c>
      <c r="K106" s="592"/>
      <c r="L106" s="582"/>
      <c r="M106" s="583"/>
      <c r="N106" s="608"/>
      <c r="O106" s="40"/>
    </row>
    <row r="107" spans="1:15" ht="13.5" customHeight="1" hidden="1">
      <c r="A107" s="593">
        <f>A105</f>
        <v>50</v>
      </c>
      <c r="B107" s="595">
        <f>B105</f>
        <v>5</v>
      </c>
      <c r="C107" s="595">
        <f>C105+1</f>
        <v>70</v>
      </c>
      <c r="D107" s="249">
        <f>'[1]594'!D52</f>
        <v>41</v>
      </c>
      <c r="E107" s="597" t="str">
        <f>'[1]594'!E52</f>
        <v>Výstavba SSÚD Slovenská  - užitné plochy kanceláří</v>
      </c>
      <c r="F107" s="598"/>
      <c r="G107" s="349" t="str">
        <f>'[1]594'!G52</f>
        <v>plocha</v>
      </c>
      <c r="H107" s="94" t="str">
        <f>'[1]594'!H52</f>
        <v>m2</v>
      </c>
      <c r="I107" s="355"/>
      <c r="J107" s="351">
        <f t="shared" si="6"/>
        <v>8040</v>
      </c>
      <c r="K107" s="584"/>
      <c r="L107" s="578"/>
      <c r="M107" s="579"/>
      <c r="N107" s="608">
        <f>I107*I108</f>
        <v>0</v>
      </c>
      <c r="O107" s="40"/>
    </row>
    <row r="108" spans="1:15" ht="13.5" customHeight="1" hidden="1">
      <c r="A108" s="594"/>
      <c r="B108" s="596"/>
      <c r="C108" s="596"/>
      <c r="D108" s="275">
        <f>'[1]594'!D53</f>
        <v>42</v>
      </c>
      <c r="E108" s="599"/>
      <c r="F108" s="600"/>
      <c r="G108" s="352" t="str">
        <f>'[1]594'!G53</f>
        <v>průměrné náklady </v>
      </c>
      <c r="H108" s="278" t="str">
        <f>'[1]594'!H53</f>
        <v>tis.Kč/m2</v>
      </c>
      <c r="I108" s="353"/>
      <c r="J108" s="354">
        <f t="shared" si="6"/>
        <v>8070</v>
      </c>
      <c r="K108" s="592"/>
      <c r="L108" s="582"/>
      <c r="M108" s="583"/>
      <c r="N108" s="608"/>
      <c r="O108" s="40"/>
    </row>
    <row r="109" spans="1:15" ht="13.5" customHeight="1" hidden="1">
      <c r="A109" s="593">
        <f>A107</f>
        <v>50</v>
      </c>
      <c r="B109" s="595">
        <f>B107</f>
        <v>5</v>
      </c>
      <c r="C109" s="595">
        <f>C107+1</f>
        <v>71</v>
      </c>
      <c r="D109" s="249">
        <f>'[1]594'!D54</f>
        <v>41</v>
      </c>
      <c r="E109" s="597" t="str">
        <f>'[1]594'!E54</f>
        <v>Výstavba SSÚD Slovenská  - užitné plochy garáží a skladů</v>
      </c>
      <c r="F109" s="598"/>
      <c r="G109" s="349" t="str">
        <f>'[1]594'!G54</f>
        <v>plocha</v>
      </c>
      <c r="H109" s="94" t="str">
        <f>'[1]594'!H54</f>
        <v>m2</v>
      </c>
      <c r="I109" s="355"/>
      <c r="J109" s="351">
        <f t="shared" si="6"/>
        <v>8041</v>
      </c>
      <c r="K109" s="584"/>
      <c r="L109" s="578"/>
      <c r="M109" s="579"/>
      <c r="N109" s="608">
        <f>I109*I110</f>
        <v>0</v>
      </c>
      <c r="O109" s="40"/>
    </row>
    <row r="110" spans="1:15" ht="13.5" customHeight="1" hidden="1">
      <c r="A110" s="594"/>
      <c r="B110" s="596"/>
      <c r="C110" s="596"/>
      <c r="D110" s="275">
        <f>'[1]594'!D55</f>
        <v>42</v>
      </c>
      <c r="E110" s="599"/>
      <c r="F110" s="600"/>
      <c r="G110" s="352" t="str">
        <f>'[1]594'!G55</f>
        <v>průměrné náklady </v>
      </c>
      <c r="H110" s="278" t="str">
        <f>'[1]594'!H55</f>
        <v>tis.Kč/m2</v>
      </c>
      <c r="I110" s="353"/>
      <c r="J110" s="354">
        <f t="shared" si="6"/>
        <v>8071</v>
      </c>
      <c r="K110" s="592"/>
      <c r="L110" s="582"/>
      <c r="M110" s="583"/>
      <c r="N110" s="608"/>
      <c r="O110" s="40"/>
    </row>
    <row r="111" spans="1:15" ht="13.5" customHeight="1" hidden="1">
      <c r="A111" s="593">
        <f>A109</f>
        <v>50</v>
      </c>
      <c r="B111" s="595">
        <f>B109</f>
        <v>5</v>
      </c>
      <c r="C111" s="595">
        <f>C109+1</f>
        <v>72</v>
      </c>
      <c r="D111" s="249">
        <f>'[1]594'!D56</f>
        <v>41</v>
      </c>
      <c r="E111" s="597" t="str">
        <f>'[1]594'!E56</f>
        <v>Odpočívka na dálnici</v>
      </c>
      <c r="F111" s="598"/>
      <c r="G111" s="349" t="str">
        <f>'[1]594'!G56</f>
        <v>plocha</v>
      </c>
      <c r="H111" s="94" t="str">
        <f>'[1]594'!H56</f>
        <v>m2</v>
      </c>
      <c r="I111" s="355"/>
      <c r="J111" s="351">
        <f t="shared" si="6"/>
        <v>8042</v>
      </c>
      <c r="K111" s="584"/>
      <c r="L111" s="578"/>
      <c r="M111" s="579"/>
      <c r="N111" s="608">
        <f>I111*I112</f>
        <v>0</v>
      </c>
      <c r="O111" s="40"/>
    </row>
    <row r="112" spans="1:15" ht="13.5" customHeight="1" hidden="1">
      <c r="A112" s="594"/>
      <c r="B112" s="596"/>
      <c r="C112" s="596"/>
      <c r="D112" s="275">
        <f>'[1]594'!D57</f>
        <v>42</v>
      </c>
      <c r="E112" s="599"/>
      <c r="F112" s="600"/>
      <c r="G112" s="352" t="str">
        <f>'[1]594'!G57</f>
        <v>průměrné náklady </v>
      </c>
      <c r="H112" s="278" t="str">
        <f>'[1]594'!H57</f>
        <v>tis.Kč/m2</v>
      </c>
      <c r="I112" s="353"/>
      <c r="J112" s="354">
        <f t="shared" si="6"/>
        <v>8072</v>
      </c>
      <c r="K112" s="592"/>
      <c r="L112" s="582"/>
      <c r="M112" s="583"/>
      <c r="N112" s="608"/>
      <c r="O112" s="40"/>
    </row>
    <row r="113" spans="1:15" ht="13.5" customHeight="1" hidden="1">
      <c r="A113" s="593">
        <f>A111</f>
        <v>50</v>
      </c>
      <c r="B113" s="595">
        <f>B111</f>
        <v>5</v>
      </c>
      <c r="C113" s="595">
        <f>C111+1</f>
        <v>73</v>
      </c>
      <c r="D113" s="249">
        <f>'[1]594'!D58</f>
        <v>41</v>
      </c>
      <c r="E113" s="597">
        <f>'[1]594'!E58</f>
        <v>0</v>
      </c>
      <c r="F113" s="598"/>
      <c r="G113" s="349" t="str">
        <f>'[1]594'!G58</f>
        <v>plocha</v>
      </c>
      <c r="H113" s="94" t="str">
        <f>'[1]594'!H58</f>
        <v>m2</v>
      </c>
      <c r="I113" s="355"/>
      <c r="J113" s="351">
        <f t="shared" si="6"/>
        <v>8043</v>
      </c>
      <c r="K113" s="584"/>
      <c r="L113" s="578"/>
      <c r="M113" s="579"/>
      <c r="N113" s="608">
        <f>I113*I114</f>
        <v>0</v>
      </c>
      <c r="O113" s="40"/>
    </row>
    <row r="114" spans="1:15" ht="13.5" customHeight="1" hidden="1">
      <c r="A114" s="594"/>
      <c r="B114" s="596"/>
      <c r="C114" s="596"/>
      <c r="D114" s="275">
        <f>'[1]594'!D59</f>
        <v>42</v>
      </c>
      <c r="E114" s="599"/>
      <c r="F114" s="600"/>
      <c r="G114" s="352" t="str">
        <f>'[1]594'!G59</f>
        <v>průměrné náklady </v>
      </c>
      <c r="H114" s="278" t="str">
        <f>'[1]594'!H59</f>
        <v>tis.Kč/m2</v>
      </c>
      <c r="I114" s="353"/>
      <c r="J114" s="354">
        <f t="shared" si="6"/>
        <v>8073</v>
      </c>
      <c r="K114" s="592"/>
      <c r="L114" s="582"/>
      <c r="M114" s="583"/>
      <c r="N114" s="608"/>
      <c r="O114" s="40"/>
    </row>
    <row r="115" spans="1:15" ht="13.5" customHeight="1" hidden="1">
      <c r="A115" s="593">
        <f>A113</f>
        <v>50</v>
      </c>
      <c r="B115" s="595">
        <f>B113</f>
        <v>5</v>
      </c>
      <c r="C115" s="595">
        <f>C113+1</f>
        <v>74</v>
      </c>
      <c r="D115" s="249">
        <f>'[1]594'!D60</f>
        <v>41</v>
      </c>
      <c r="E115" s="597">
        <f>'[1]594'!E60</f>
        <v>0</v>
      </c>
      <c r="F115" s="598"/>
      <c r="G115" s="349" t="str">
        <f>'[1]594'!G60</f>
        <v>plocha</v>
      </c>
      <c r="H115" s="94" t="str">
        <f>'[1]594'!H60</f>
        <v>m2</v>
      </c>
      <c r="I115" s="355"/>
      <c r="J115" s="351">
        <f t="shared" si="6"/>
        <v>8044</v>
      </c>
      <c r="K115" s="584"/>
      <c r="L115" s="578"/>
      <c r="M115" s="579"/>
      <c r="N115" s="608">
        <f>I115*I116</f>
        <v>0</v>
      </c>
      <c r="O115" s="40"/>
    </row>
    <row r="116" spans="1:15" ht="13.5" customHeight="1" hidden="1">
      <c r="A116" s="594"/>
      <c r="B116" s="596"/>
      <c r="C116" s="596"/>
      <c r="D116" s="275">
        <f>'[1]594'!D61</f>
        <v>42</v>
      </c>
      <c r="E116" s="599"/>
      <c r="F116" s="600"/>
      <c r="G116" s="352" t="str">
        <f>'[1]594'!G61</f>
        <v>průměrné náklady </v>
      </c>
      <c r="H116" s="278" t="str">
        <f>'[1]594'!H61</f>
        <v>tis.Kč/m2</v>
      </c>
      <c r="I116" s="353"/>
      <c r="J116" s="354">
        <f t="shared" si="6"/>
        <v>8074</v>
      </c>
      <c r="K116" s="592"/>
      <c r="L116" s="582"/>
      <c r="M116" s="583"/>
      <c r="N116" s="608"/>
      <c r="O116" s="40"/>
    </row>
    <row r="117" spans="1:15" ht="13.5" customHeight="1" hidden="1">
      <c r="A117" s="593">
        <f>A115</f>
        <v>50</v>
      </c>
      <c r="B117" s="595">
        <f>B115</f>
        <v>5</v>
      </c>
      <c r="C117" s="595">
        <f>C115+1</f>
        <v>75</v>
      </c>
      <c r="D117" s="249">
        <f>'[1]594'!D62</f>
        <v>41</v>
      </c>
      <c r="E117" s="597">
        <f>'[1]594'!E62</f>
        <v>0</v>
      </c>
      <c r="F117" s="598"/>
      <c r="G117" s="349" t="str">
        <f>'[1]594'!G62</f>
        <v>plocha</v>
      </c>
      <c r="H117" s="94" t="str">
        <f>'[1]594'!H62</f>
        <v>m2</v>
      </c>
      <c r="I117" s="355"/>
      <c r="J117" s="351">
        <f t="shared" si="6"/>
        <v>8045</v>
      </c>
      <c r="K117" s="584"/>
      <c r="L117" s="578"/>
      <c r="M117" s="579"/>
      <c r="N117" s="608">
        <f>I117*I118</f>
        <v>0</v>
      </c>
      <c r="O117" s="40"/>
    </row>
    <row r="118" spans="1:15" ht="13.5" customHeight="1" hidden="1">
      <c r="A118" s="594"/>
      <c r="B118" s="596"/>
      <c r="C118" s="596"/>
      <c r="D118" s="275">
        <f>'[1]594'!D63</f>
        <v>42</v>
      </c>
      <c r="E118" s="599"/>
      <c r="F118" s="600"/>
      <c r="G118" s="352" t="str">
        <f>'[1]594'!G63</f>
        <v>průměrné náklady </v>
      </c>
      <c r="H118" s="278" t="str">
        <f>'[1]594'!H63</f>
        <v>tis.Kč/m2</v>
      </c>
      <c r="I118" s="428"/>
      <c r="J118" s="354">
        <f t="shared" si="6"/>
        <v>8075</v>
      </c>
      <c r="K118" s="592"/>
      <c r="L118" s="582"/>
      <c r="M118" s="583"/>
      <c r="N118" s="608"/>
      <c r="O118" s="40"/>
    </row>
    <row r="119" spans="1:16" ht="15" customHeight="1" thickTop="1">
      <c r="A119" s="593">
        <f>A117</f>
        <v>50</v>
      </c>
      <c r="B119" s="595">
        <f>B117</f>
        <v>5</v>
      </c>
      <c r="C119" s="595">
        <f>C117+1</f>
        <v>76</v>
      </c>
      <c r="D119" s="249">
        <f>'[1]594'!D64</f>
        <v>41</v>
      </c>
      <c r="E119" s="597" t="str">
        <f>'[1]594'!E64</f>
        <v>Výkupy pozemků</v>
      </c>
      <c r="F119" s="598"/>
      <c r="G119" s="349" t="str">
        <f>'[1]594'!G64</f>
        <v>plocha</v>
      </c>
      <c r="H119" s="94" t="str">
        <f>'[1]594'!H64</f>
        <v>m2</v>
      </c>
      <c r="I119" s="350">
        <v>767766</v>
      </c>
      <c r="J119" s="351">
        <f t="shared" si="6"/>
        <v>8046</v>
      </c>
      <c r="K119" s="584" t="s">
        <v>47</v>
      </c>
      <c r="L119" s="578"/>
      <c r="M119" s="579"/>
      <c r="N119" s="608">
        <f>I119*I120</f>
        <v>200386.926</v>
      </c>
      <c r="O119" s="40"/>
      <c r="P119" s="429"/>
    </row>
    <row r="120" spans="1:15" ht="15" customHeight="1">
      <c r="A120" s="594"/>
      <c r="B120" s="596"/>
      <c r="C120" s="596"/>
      <c r="D120" s="275">
        <f>'[1]594'!D65</f>
        <v>42</v>
      </c>
      <c r="E120" s="599"/>
      <c r="F120" s="600"/>
      <c r="G120" s="352" t="str">
        <f>'[1]594'!G65</f>
        <v>průměrné náklady </v>
      </c>
      <c r="H120" s="278" t="str">
        <f>'[1]594'!H65</f>
        <v>tis.Kč/m2</v>
      </c>
      <c r="I120" s="356">
        <v>0.261</v>
      </c>
      <c r="J120" s="354">
        <f t="shared" si="6"/>
        <v>8076</v>
      </c>
      <c r="K120" s="592" t="s">
        <v>17</v>
      </c>
      <c r="L120" s="582"/>
      <c r="M120" s="583"/>
      <c r="N120" s="608"/>
      <c r="O120" s="40"/>
    </row>
    <row r="121" spans="1:15" ht="15" customHeight="1">
      <c r="A121" s="593">
        <f>A119</f>
        <v>50</v>
      </c>
      <c r="B121" s="595">
        <f>B119</f>
        <v>5</v>
      </c>
      <c r="C121" s="595">
        <f>C119+1</f>
        <v>77</v>
      </c>
      <c r="D121" s="249">
        <f>'[1]594'!D66</f>
        <v>41</v>
      </c>
      <c r="E121" s="597" t="str">
        <f>'[1]594'!E66</f>
        <v>Rekultivované plochy</v>
      </c>
      <c r="F121" s="598"/>
      <c r="G121" s="349" t="str">
        <f>'[1]594'!G66</f>
        <v>plocha</v>
      </c>
      <c r="H121" s="94" t="str">
        <f>'[1]594'!H66</f>
        <v>m2</v>
      </c>
      <c r="I121" s="355">
        <v>326481</v>
      </c>
      <c r="J121" s="351">
        <f t="shared" si="6"/>
        <v>8047</v>
      </c>
      <c r="K121" s="584" t="s">
        <v>47</v>
      </c>
      <c r="L121" s="578"/>
      <c r="M121" s="579"/>
      <c r="N121" s="609">
        <f>I121*I122</f>
        <v>94679.48999999999</v>
      </c>
      <c r="O121" s="40"/>
    </row>
    <row r="122" spans="1:15" ht="15" customHeight="1" thickBot="1">
      <c r="A122" s="594"/>
      <c r="B122" s="596"/>
      <c r="C122" s="596"/>
      <c r="D122" s="275">
        <f>'[1]594'!D67</f>
        <v>42</v>
      </c>
      <c r="E122" s="599"/>
      <c r="F122" s="600"/>
      <c r="G122" s="352" t="str">
        <f>'[1]594'!G67</f>
        <v>průměrné náklady </v>
      </c>
      <c r="H122" s="278" t="str">
        <f>'[1]594'!H67</f>
        <v>tis.Kč/m2</v>
      </c>
      <c r="I122" s="430">
        <v>0.29</v>
      </c>
      <c r="J122" s="354">
        <f t="shared" si="6"/>
        <v>8077</v>
      </c>
      <c r="K122" s="592" t="s">
        <v>17</v>
      </c>
      <c r="L122" s="582"/>
      <c r="M122" s="583"/>
      <c r="N122" s="610"/>
      <c r="O122" s="40"/>
    </row>
    <row r="123" spans="1:15" ht="13.5" customHeight="1" hidden="1">
      <c r="A123" s="593">
        <f>A121</f>
        <v>50</v>
      </c>
      <c r="B123" s="595">
        <f>B121</f>
        <v>5</v>
      </c>
      <c r="C123" s="595">
        <f>C121+1</f>
        <v>78</v>
      </c>
      <c r="D123" s="249">
        <f>'[1]594'!D68</f>
        <v>41</v>
      </c>
      <c r="E123" s="597">
        <f>'[1]594'!E68</f>
        <v>0</v>
      </c>
      <c r="F123" s="598"/>
      <c r="G123" s="349" t="str">
        <f>'[1]594'!G68</f>
        <v>plocha</v>
      </c>
      <c r="H123" s="94" t="str">
        <f>'[1]594'!H68</f>
        <v>m2</v>
      </c>
      <c r="I123" s="431"/>
      <c r="J123" s="351">
        <f t="shared" si="6"/>
        <v>8048</v>
      </c>
      <c r="K123" s="584"/>
      <c r="L123" s="578"/>
      <c r="M123" s="579"/>
      <c r="N123" s="608">
        <f>I123*I124</f>
        <v>0</v>
      </c>
      <c r="O123" s="40"/>
    </row>
    <row r="124" spans="1:15" ht="13.5" customHeight="1" hidden="1">
      <c r="A124" s="594"/>
      <c r="B124" s="596"/>
      <c r="C124" s="596"/>
      <c r="D124" s="275">
        <f>'[1]594'!D69</f>
        <v>42</v>
      </c>
      <c r="E124" s="599"/>
      <c r="F124" s="600"/>
      <c r="G124" s="352" t="str">
        <f>'[1]594'!G69</f>
        <v>průměrné náklady </v>
      </c>
      <c r="H124" s="278" t="str">
        <f>'[1]594'!H69</f>
        <v>tis.Kč/m2</v>
      </c>
      <c r="I124" s="358"/>
      <c r="J124" s="354">
        <f t="shared" si="6"/>
        <v>8078</v>
      </c>
      <c r="K124" s="592"/>
      <c r="L124" s="582"/>
      <c r="M124" s="583"/>
      <c r="N124" s="608"/>
      <c r="O124" s="40"/>
    </row>
    <row r="125" spans="1:15" ht="13.5" customHeight="1" hidden="1">
      <c r="A125" s="593">
        <f>A123</f>
        <v>50</v>
      </c>
      <c r="B125" s="595">
        <f>B123</f>
        <v>5</v>
      </c>
      <c r="C125" s="595">
        <f>C123+1</f>
        <v>79</v>
      </c>
      <c r="D125" s="249">
        <f>'[1]594'!D70</f>
        <v>41</v>
      </c>
      <c r="E125" s="597">
        <f>'[1]594'!E70</f>
        <v>0</v>
      </c>
      <c r="F125" s="598"/>
      <c r="G125" s="349" t="str">
        <f>'[1]594'!G70</f>
        <v>plocha</v>
      </c>
      <c r="H125" s="94" t="str">
        <f>'[1]594'!H70</f>
        <v>m2</v>
      </c>
      <c r="I125" s="357"/>
      <c r="J125" s="351">
        <f t="shared" si="6"/>
        <v>8049</v>
      </c>
      <c r="K125" s="584"/>
      <c r="L125" s="578"/>
      <c r="M125" s="579"/>
      <c r="N125" s="608">
        <f>I125*I126</f>
        <v>0</v>
      </c>
      <c r="O125" s="40"/>
    </row>
    <row r="126" spans="1:15" ht="13.5" customHeight="1" hidden="1">
      <c r="A126" s="594"/>
      <c r="B126" s="596"/>
      <c r="C126" s="596"/>
      <c r="D126" s="275">
        <f>'[1]594'!D71</f>
        <v>42</v>
      </c>
      <c r="E126" s="599"/>
      <c r="F126" s="600"/>
      <c r="G126" s="352" t="str">
        <f>'[1]594'!G71</f>
        <v>průměrné náklady </v>
      </c>
      <c r="H126" s="278" t="str">
        <f>'[1]594'!H71</f>
        <v>tis.Kč/m2</v>
      </c>
      <c r="I126" s="358"/>
      <c r="J126" s="354">
        <f t="shared" si="6"/>
        <v>8079</v>
      </c>
      <c r="K126" s="592"/>
      <c r="L126" s="582"/>
      <c r="M126" s="583"/>
      <c r="N126" s="608"/>
      <c r="O126" s="40"/>
    </row>
    <row r="127" spans="1:15" ht="13.5" customHeight="1" hidden="1">
      <c r="A127" s="593">
        <f>A125</f>
        <v>50</v>
      </c>
      <c r="B127" s="595">
        <f>B125</f>
        <v>5</v>
      </c>
      <c r="C127" s="595">
        <f>C125+1</f>
        <v>80</v>
      </c>
      <c r="D127" s="249">
        <f>'[1]594'!D72</f>
        <v>41</v>
      </c>
      <c r="E127" s="597">
        <f>'[1]594'!E72</f>
        <v>0</v>
      </c>
      <c r="F127" s="598"/>
      <c r="G127" s="349" t="str">
        <f>'[1]594'!G72</f>
        <v>plocha</v>
      </c>
      <c r="H127" s="94" t="str">
        <f>'[1]594'!H72</f>
        <v>m2</v>
      </c>
      <c r="I127" s="357"/>
      <c r="J127" s="351">
        <f t="shared" si="6"/>
        <v>8050</v>
      </c>
      <c r="K127" s="584"/>
      <c r="L127" s="578"/>
      <c r="M127" s="579"/>
      <c r="N127" s="608">
        <f>I127*I128</f>
        <v>0</v>
      </c>
      <c r="O127" s="40"/>
    </row>
    <row r="128" spans="1:15" ht="13.5" customHeight="1" hidden="1">
      <c r="A128" s="594"/>
      <c r="B128" s="596"/>
      <c r="C128" s="596"/>
      <c r="D128" s="275">
        <f>'[1]594'!D73</f>
        <v>42</v>
      </c>
      <c r="E128" s="599"/>
      <c r="F128" s="600"/>
      <c r="G128" s="352" t="str">
        <f>'[1]594'!G73</f>
        <v>průměrné náklady </v>
      </c>
      <c r="H128" s="278" t="str">
        <f>'[1]594'!H73</f>
        <v>tis.Kč/m2</v>
      </c>
      <c r="I128" s="359"/>
      <c r="J128" s="354">
        <f t="shared" si="6"/>
        <v>8080</v>
      </c>
      <c r="K128" s="592"/>
      <c r="L128" s="582"/>
      <c r="M128" s="583"/>
      <c r="N128" s="608"/>
      <c r="O128" s="40"/>
    </row>
    <row r="129" spans="1:15" ht="6.75" customHeight="1" thickBot="1" thickTop="1">
      <c r="A129" s="360"/>
      <c r="B129" s="360"/>
      <c r="C129" s="360"/>
      <c r="D129" s="361"/>
      <c r="E129" s="362"/>
      <c r="F129" s="362"/>
      <c r="G129" s="363"/>
      <c r="H129" s="364"/>
      <c r="I129" s="365"/>
      <c r="J129" s="366"/>
      <c r="K129" s="367"/>
      <c r="L129" s="367"/>
      <c r="M129" s="367"/>
      <c r="N129" s="368"/>
      <c r="O129" s="40"/>
    </row>
    <row r="130" spans="1:15" ht="13.5" customHeight="1" thickTop="1">
      <c r="A130" s="369">
        <f>A127</f>
        <v>50</v>
      </c>
      <c r="B130" s="370">
        <f>B127</f>
        <v>5</v>
      </c>
      <c r="C130" s="370">
        <f>C127+1</f>
        <v>81</v>
      </c>
      <c r="D130" s="249"/>
      <c r="E130" s="109"/>
      <c r="F130" s="371"/>
      <c r="G130" s="372"/>
      <c r="H130" s="373"/>
      <c r="I130" s="374"/>
      <c r="J130" s="375">
        <f>J128+1</f>
        <v>8081</v>
      </c>
      <c r="K130" s="611"/>
      <c r="L130" s="612"/>
      <c r="M130" s="613"/>
      <c r="N130" s="376">
        <f>5*I130</f>
        <v>0</v>
      </c>
      <c r="O130" s="40"/>
    </row>
    <row r="131" spans="1:15" ht="13.5" customHeight="1" hidden="1">
      <c r="A131" s="377">
        <f aca="true" t="shared" si="7" ref="A131:B144">A130</f>
        <v>50</v>
      </c>
      <c r="B131" s="378">
        <f t="shared" si="7"/>
        <v>5</v>
      </c>
      <c r="C131" s="378">
        <f aca="true" t="shared" si="8" ref="C131:C148">C130+1</f>
        <v>82</v>
      </c>
      <c r="D131" s="260"/>
      <c r="E131" s="109"/>
      <c r="F131" s="109"/>
      <c r="G131" s="58"/>
      <c r="H131" s="379" t="s">
        <v>96</v>
      </c>
      <c r="I131" s="380"/>
      <c r="J131" s="381">
        <f aca="true" t="shared" si="9" ref="J131:J148">J130+1</f>
        <v>8082</v>
      </c>
      <c r="K131" s="614"/>
      <c r="L131" s="615"/>
      <c r="M131" s="616"/>
      <c r="N131" s="376">
        <f>5*I131</f>
        <v>0</v>
      </c>
      <c r="O131" s="40"/>
    </row>
    <row r="132" spans="1:15" ht="13.5" customHeight="1" hidden="1">
      <c r="A132" s="377">
        <f t="shared" si="7"/>
        <v>50</v>
      </c>
      <c r="B132" s="378">
        <f t="shared" si="7"/>
        <v>5</v>
      </c>
      <c r="C132" s="378">
        <f t="shared" si="8"/>
        <v>83</v>
      </c>
      <c r="D132" s="260"/>
      <c r="E132" s="109"/>
      <c r="F132" s="109"/>
      <c r="G132" s="58"/>
      <c r="H132" s="379" t="s">
        <v>96</v>
      </c>
      <c r="I132" s="380"/>
      <c r="J132" s="382">
        <f t="shared" si="9"/>
        <v>8083</v>
      </c>
      <c r="K132" s="614"/>
      <c r="L132" s="615"/>
      <c r="M132" s="616"/>
      <c r="N132" s="376">
        <f>5*I132</f>
        <v>0</v>
      </c>
      <c r="O132" s="40"/>
    </row>
    <row r="133" spans="1:15" ht="13.5" customHeight="1" hidden="1">
      <c r="A133" s="377">
        <f t="shared" si="7"/>
        <v>50</v>
      </c>
      <c r="B133" s="378">
        <f t="shared" si="7"/>
        <v>5</v>
      </c>
      <c r="C133" s="378">
        <f t="shared" si="8"/>
        <v>84</v>
      </c>
      <c r="D133" s="260"/>
      <c r="E133" s="109"/>
      <c r="F133" s="109"/>
      <c r="G133" s="58"/>
      <c r="H133" s="379" t="s">
        <v>96</v>
      </c>
      <c r="I133" s="380"/>
      <c r="J133" s="382">
        <f t="shared" si="9"/>
        <v>8084</v>
      </c>
      <c r="K133" s="614"/>
      <c r="L133" s="615"/>
      <c r="M133" s="616"/>
      <c r="N133" s="376">
        <f>5*I133</f>
        <v>0</v>
      </c>
      <c r="O133" s="40"/>
    </row>
    <row r="134" spans="1:15" ht="13.5" customHeight="1" hidden="1">
      <c r="A134" s="377">
        <f t="shared" si="7"/>
        <v>50</v>
      </c>
      <c r="B134" s="378">
        <f t="shared" si="7"/>
        <v>5</v>
      </c>
      <c r="C134" s="378">
        <f t="shared" si="8"/>
        <v>85</v>
      </c>
      <c r="D134" s="260"/>
      <c r="E134" s="109"/>
      <c r="F134" s="109"/>
      <c r="G134" s="58"/>
      <c r="H134" s="379" t="s">
        <v>96</v>
      </c>
      <c r="I134" s="380"/>
      <c r="J134" s="382">
        <f t="shared" si="9"/>
        <v>8085</v>
      </c>
      <c r="K134" s="614"/>
      <c r="L134" s="615"/>
      <c r="M134" s="616"/>
      <c r="N134" s="376">
        <f>5*I134</f>
        <v>0</v>
      </c>
      <c r="O134" s="40"/>
    </row>
    <row r="135" spans="1:15" ht="13.5" customHeight="1" hidden="1">
      <c r="A135" s="377">
        <f t="shared" si="7"/>
        <v>50</v>
      </c>
      <c r="B135" s="378">
        <f t="shared" si="7"/>
        <v>5</v>
      </c>
      <c r="C135" s="378">
        <f t="shared" si="8"/>
        <v>86</v>
      </c>
      <c r="D135" s="260"/>
      <c r="E135" s="109"/>
      <c r="F135" s="109"/>
      <c r="G135" s="58"/>
      <c r="H135" s="379" t="s">
        <v>96</v>
      </c>
      <c r="I135" s="380"/>
      <c r="J135" s="382">
        <f t="shared" si="9"/>
        <v>8086</v>
      </c>
      <c r="K135" s="614"/>
      <c r="L135" s="615"/>
      <c r="M135" s="616"/>
      <c r="N135" s="376">
        <f aca="true" t="shared" si="10" ref="N135:N144">5*I135</f>
        <v>0</v>
      </c>
      <c r="O135" s="40"/>
    </row>
    <row r="136" spans="1:15" ht="13.5" customHeight="1" hidden="1">
      <c r="A136" s="377">
        <f t="shared" si="7"/>
        <v>50</v>
      </c>
      <c r="B136" s="378">
        <f t="shared" si="7"/>
        <v>5</v>
      </c>
      <c r="C136" s="378">
        <f t="shared" si="8"/>
        <v>87</v>
      </c>
      <c r="D136" s="260"/>
      <c r="E136" s="109"/>
      <c r="F136" s="109"/>
      <c r="G136" s="58"/>
      <c r="H136" s="379" t="s">
        <v>96</v>
      </c>
      <c r="I136" s="380"/>
      <c r="J136" s="382">
        <f t="shared" si="9"/>
        <v>8087</v>
      </c>
      <c r="K136" s="614"/>
      <c r="L136" s="615"/>
      <c r="M136" s="616"/>
      <c r="N136" s="376">
        <f t="shared" si="10"/>
        <v>0</v>
      </c>
      <c r="O136" s="40"/>
    </row>
    <row r="137" spans="1:15" ht="13.5" customHeight="1" hidden="1">
      <c r="A137" s="377">
        <f t="shared" si="7"/>
        <v>50</v>
      </c>
      <c r="B137" s="378">
        <f t="shared" si="7"/>
        <v>5</v>
      </c>
      <c r="C137" s="378">
        <f t="shared" si="8"/>
        <v>88</v>
      </c>
      <c r="D137" s="260"/>
      <c r="E137" s="109"/>
      <c r="F137" s="109"/>
      <c r="G137" s="58"/>
      <c r="H137" s="379" t="s">
        <v>96</v>
      </c>
      <c r="I137" s="380"/>
      <c r="J137" s="382">
        <f t="shared" si="9"/>
        <v>8088</v>
      </c>
      <c r="K137" s="614"/>
      <c r="L137" s="615"/>
      <c r="M137" s="616"/>
      <c r="N137" s="376">
        <f t="shared" si="10"/>
        <v>0</v>
      </c>
      <c r="O137" s="40"/>
    </row>
    <row r="138" spans="1:15" ht="13.5" customHeight="1" hidden="1">
      <c r="A138" s="377">
        <f t="shared" si="7"/>
        <v>50</v>
      </c>
      <c r="B138" s="378">
        <f t="shared" si="7"/>
        <v>5</v>
      </c>
      <c r="C138" s="378">
        <f t="shared" si="8"/>
        <v>89</v>
      </c>
      <c r="D138" s="260"/>
      <c r="E138" s="109"/>
      <c r="F138" s="109"/>
      <c r="G138" s="58"/>
      <c r="H138" s="379" t="s">
        <v>96</v>
      </c>
      <c r="I138" s="380"/>
      <c r="J138" s="382">
        <f t="shared" si="9"/>
        <v>8089</v>
      </c>
      <c r="K138" s="614"/>
      <c r="L138" s="615"/>
      <c r="M138" s="616"/>
      <c r="N138" s="376">
        <f t="shared" si="10"/>
        <v>0</v>
      </c>
      <c r="O138" s="40"/>
    </row>
    <row r="139" spans="1:15" ht="13.5" customHeight="1" hidden="1">
      <c r="A139" s="377">
        <f t="shared" si="7"/>
        <v>50</v>
      </c>
      <c r="B139" s="378">
        <f t="shared" si="7"/>
        <v>5</v>
      </c>
      <c r="C139" s="378">
        <f t="shared" si="8"/>
        <v>90</v>
      </c>
      <c r="D139" s="260"/>
      <c r="E139" s="109"/>
      <c r="F139" s="109"/>
      <c r="G139" s="58"/>
      <c r="H139" s="379" t="s">
        <v>96</v>
      </c>
      <c r="I139" s="380"/>
      <c r="J139" s="382">
        <f t="shared" si="9"/>
        <v>8090</v>
      </c>
      <c r="K139" s="614"/>
      <c r="L139" s="615"/>
      <c r="M139" s="616"/>
      <c r="N139" s="376">
        <f t="shared" si="10"/>
        <v>0</v>
      </c>
      <c r="O139" s="40"/>
    </row>
    <row r="140" spans="1:15" ht="13.5" customHeight="1" hidden="1">
      <c r="A140" s="377">
        <f t="shared" si="7"/>
        <v>50</v>
      </c>
      <c r="B140" s="378">
        <f t="shared" si="7"/>
        <v>5</v>
      </c>
      <c r="C140" s="378">
        <f t="shared" si="8"/>
        <v>91</v>
      </c>
      <c r="D140" s="260"/>
      <c r="E140" s="109"/>
      <c r="F140" s="109"/>
      <c r="G140" s="58"/>
      <c r="H140" s="379" t="s">
        <v>96</v>
      </c>
      <c r="I140" s="380"/>
      <c r="J140" s="382">
        <f t="shared" si="9"/>
        <v>8091</v>
      </c>
      <c r="K140" s="614"/>
      <c r="L140" s="615"/>
      <c r="M140" s="616"/>
      <c r="N140" s="376">
        <f t="shared" si="10"/>
        <v>0</v>
      </c>
      <c r="O140" s="40"/>
    </row>
    <row r="141" spans="1:15" ht="13.5" customHeight="1" hidden="1">
      <c r="A141" s="377">
        <f t="shared" si="7"/>
        <v>50</v>
      </c>
      <c r="B141" s="378">
        <f t="shared" si="7"/>
        <v>5</v>
      </c>
      <c r="C141" s="378">
        <f t="shared" si="8"/>
        <v>92</v>
      </c>
      <c r="D141" s="260"/>
      <c r="E141" s="109"/>
      <c r="F141" s="109"/>
      <c r="G141" s="58"/>
      <c r="H141" s="379" t="s">
        <v>96</v>
      </c>
      <c r="I141" s="380"/>
      <c r="J141" s="382">
        <f t="shared" si="9"/>
        <v>8092</v>
      </c>
      <c r="K141" s="614"/>
      <c r="L141" s="615"/>
      <c r="M141" s="616"/>
      <c r="N141" s="376">
        <f t="shared" si="10"/>
        <v>0</v>
      </c>
      <c r="O141" s="40"/>
    </row>
    <row r="142" spans="1:15" ht="13.5" customHeight="1" hidden="1">
      <c r="A142" s="377">
        <f t="shared" si="7"/>
        <v>50</v>
      </c>
      <c r="B142" s="378">
        <f t="shared" si="7"/>
        <v>5</v>
      </c>
      <c r="C142" s="378">
        <f t="shared" si="8"/>
        <v>93</v>
      </c>
      <c r="D142" s="260"/>
      <c r="E142" s="109"/>
      <c r="F142" s="109"/>
      <c r="G142" s="58"/>
      <c r="H142" s="379" t="s">
        <v>96</v>
      </c>
      <c r="I142" s="380"/>
      <c r="J142" s="382">
        <f t="shared" si="9"/>
        <v>8093</v>
      </c>
      <c r="K142" s="614"/>
      <c r="L142" s="615"/>
      <c r="M142" s="616"/>
      <c r="N142" s="376">
        <f t="shared" si="10"/>
        <v>0</v>
      </c>
      <c r="O142" s="40"/>
    </row>
    <row r="143" spans="1:15" ht="13.5" customHeight="1" hidden="1">
      <c r="A143" s="377">
        <f t="shared" si="7"/>
        <v>50</v>
      </c>
      <c r="B143" s="378">
        <f t="shared" si="7"/>
        <v>5</v>
      </c>
      <c r="C143" s="378">
        <f t="shared" si="8"/>
        <v>94</v>
      </c>
      <c r="D143" s="260"/>
      <c r="E143" s="109"/>
      <c r="F143" s="109"/>
      <c r="G143" s="58"/>
      <c r="H143" s="379" t="s">
        <v>96</v>
      </c>
      <c r="I143" s="380"/>
      <c r="J143" s="382">
        <f t="shared" si="9"/>
        <v>8094</v>
      </c>
      <c r="K143" s="614"/>
      <c r="L143" s="615"/>
      <c r="M143" s="616"/>
      <c r="N143" s="376">
        <f t="shared" si="10"/>
        <v>0</v>
      </c>
      <c r="O143" s="40"/>
    </row>
    <row r="144" spans="1:15" ht="13.5" customHeight="1" hidden="1">
      <c r="A144" s="377">
        <f t="shared" si="7"/>
        <v>50</v>
      </c>
      <c r="B144" s="378">
        <f t="shared" si="7"/>
        <v>5</v>
      </c>
      <c r="C144" s="378">
        <f t="shared" si="8"/>
        <v>95</v>
      </c>
      <c r="D144" s="260"/>
      <c r="E144" s="109"/>
      <c r="F144" s="109"/>
      <c r="G144" s="58"/>
      <c r="H144" s="379" t="s">
        <v>96</v>
      </c>
      <c r="I144" s="380"/>
      <c r="J144" s="382">
        <f t="shared" si="9"/>
        <v>8095</v>
      </c>
      <c r="K144" s="614"/>
      <c r="L144" s="615"/>
      <c r="M144" s="616"/>
      <c r="N144" s="376">
        <f t="shared" si="10"/>
        <v>0</v>
      </c>
      <c r="O144" s="40"/>
    </row>
    <row r="145" spans="1:15" ht="13.5" customHeight="1" hidden="1">
      <c r="A145" s="377">
        <f>A134</f>
        <v>50</v>
      </c>
      <c r="B145" s="378">
        <f>B134</f>
        <v>5</v>
      </c>
      <c r="C145" s="378">
        <f t="shared" si="8"/>
        <v>96</v>
      </c>
      <c r="D145" s="260"/>
      <c r="E145" s="109"/>
      <c r="F145" s="109"/>
      <c r="G145" s="58"/>
      <c r="H145" s="379" t="s">
        <v>96</v>
      </c>
      <c r="I145" s="380"/>
      <c r="J145" s="382">
        <f t="shared" si="9"/>
        <v>8096</v>
      </c>
      <c r="K145" s="614"/>
      <c r="L145" s="615"/>
      <c r="M145" s="616"/>
      <c r="N145" s="376">
        <f>5*I145</f>
        <v>0</v>
      </c>
      <c r="O145" s="40"/>
    </row>
    <row r="146" spans="1:15" ht="13.5" customHeight="1" hidden="1">
      <c r="A146" s="377">
        <f aca="true" t="shared" si="11" ref="A146:B148">A145</f>
        <v>50</v>
      </c>
      <c r="B146" s="378">
        <f t="shared" si="11"/>
        <v>5</v>
      </c>
      <c r="C146" s="378">
        <f t="shared" si="8"/>
        <v>97</v>
      </c>
      <c r="D146" s="260"/>
      <c r="E146" s="109"/>
      <c r="F146" s="109"/>
      <c r="G146" s="58"/>
      <c r="H146" s="379" t="s">
        <v>96</v>
      </c>
      <c r="I146" s="380"/>
      <c r="J146" s="382">
        <f t="shared" si="9"/>
        <v>8097</v>
      </c>
      <c r="K146" s="614"/>
      <c r="L146" s="615"/>
      <c r="M146" s="616"/>
      <c r="N146" s="376">
        <f>5*I146</f>
        <v>0</v>
      </c>
      <c r="O146" s="40"/>
    </row>
    <row r="147" spans="1:15" ht="13.5" customHeight="1" hidden="1">
      <c r="A147" s="377">
        <f t="shared" si="11"/>
        <v>50</v>
      </c>
      <c r="B147" s="378">
        <f t="shared" si="11"/>
        <v>5</v>
      </c>
      <c r="C147" s="378">
        <f t="shared" si="8"/>
        <v>98</v>
      </c>
      <c r="D147" s="260"/>
      <c r="E147" s="109"/>
      <c r="F147" s="109"/>
      <c r="G147" s="58"/>
      <c r="H147" s="379" t="s">
        <v>96</v>
      </c>
      <c r="I147" s="380"/>
      <c r="J147" s="382">
        <f t="shared" si="9"/>
        <v>8098</v>
      </c>
      <c r="K147" s="614"/>
      <c r="L147" s="615"/>
      <c r="M147" s="616"/>
      <c r="N147" s="376">
        <f>5*I147</f>
        <v>0</v>
      </c>
      <c r="O147" s="40"/>
    </row>
    <row r="148" spans="1:15" ht="13.5" customHeight="1" thickBot="1">
      <c r="A148" s="383">
        <f t="shared" si="11"/>
        <v>50</v>
      </c>
      <c r="B148" s="384">
        <f t="shared" si="11"/>
        <v>5</v>
      </c>
      <c r="C148" s="384">
        <f t="shared" si="8"/>
        <v>99</v>
      </c>
      <c r="D148" s="275"/>
      <c r="E148" s="385"/>
      <c r="F148" s="386"/>
      <c r="G148" s="75"/>
      <c r="H148" s="387"/>
      <c r="I148" s="388"/>
      <c r="J148" s="389">
        <f t="shared" si="9"/>
        <v>8099</v>
      </c>
      <c r="K148" s="617"/>
      <c r="L148" s="618"/>
      <c r="M148" s="619"/>
      <c r="N148" s="376">
        <f>5*I148</f>
        <v>0</v>
      </c>
      <c r="O148" s="40"/>
    </row>
    <row r="149" spans="1:15" ht="6.75" customHeight="1" thickTop="1">
      <c r="A149" s="140"/>
      <c r="B149" s="182"/>
      <c r="C149" s="182"/>
      <c r="D149" s="182"/>
      <c r="E149" s="136"/>
      <c r="F149" s="136"/>
      <c r="G149" s="13"/>
      <c r="H149" s="13"/>
      <c r="I149" s="194"/>
      <c r="J149" s="195"/>
      <c r="K149" s="195"/>
      <c r="L149" s="195"/>
      <c r="M149" s="195"/>
      <c r="N149" s="390"/>
      <c r="O149" s="40"/>
    </row>
    <row r="150" spans="1:14" ht="15" customHeight="1">
      <c r="A150" s="391" t="s">
        <v>97</v>
      </c>
      <c r="B150" s="392"/>
      <c r="C150" s="392"/>
      <c r="D150" s="392"/>
      <c r="E150" s="392" t="s">
        <v>98</v>
      </c>
      <c r="F150" s="393"/>
      <c r="G150" s="393"/>
      <c r="H150" s="393"/>
      <c r="I150" s="393"/>
      <c r="J150" s="393"/>
      <c r="K150" s="393"/>
      <c r="L150" s="393"/>
      <c r="M150" s="394"/>
      <c r="N150" s="415">
        <f>SUM(N69:N148)</f>
        <v>295066.41599999997</v>
      </c>
    </row>
    <row r="151" spans="1:14" ht="15" customHeight="1">
      <c r="A151" s="396"/>
      <c r="B151" s="204"/>
      <c r="C151" s="204"/>
      <c r="D151" s="204"/>
      <c r="E151" s="204" t="s">
        <v>99</v>
      </c>
      <c r="F151" s="397"/>
      <c r="G151" s="397"/>
      <c r="H151" s="397"/>
      <c r="I151" s="397"/>
      <c r="J151" s="397"/>
      <c r="K151" s="397"/>
      <c r="L151" s="397"/>
      <c r="M151" s="398"/>
      <c r="N151" s="399">
        <f>N150/'[1]49'!S46/1000</f>
        <v>0.7577618851953815</v>
      </c>
    </row>
    <row r="152" spans="1:14" ht="15" customHeight="1">
      <c r="A152" s="198"/>
      <c r="B152" s="401"/>
      <c r="C152" s="401"/>
      <c r="D152" s="401"/>
      <c r="E152" s="402"/>
      <c r="F152" s="402"/>
      <c r="G152" s="402"/>
      <c r="H152" s="402"/>
      <c r="I152" s="402"/>
      <c r="J152" s="402"/>
      <c r="K152" s="402"/>
      <c r="L152" s="402"/>
      <c r="M152" s="403"/>
      <c r="N152" s="399">
        <f>N150/1000/'[1]49'!$J$33</f>
        <v>0.005113007573362983</v>
      </c>
    </row>
    <row r="153" spans="1:14" ht="15" customHeight="1">
      <c r="A153" s="204"/>
      <c r="B153" s="204"/>
      <c r="C153" s="204"/>
      <c r="D153" s="204"/>
      <c r="E153" s="397"/>
      <c r="F153" s="397"/>
      <c r="G153" s="397"/>
      <c r="H153" s="397"/>
      <c r="I153" s="397"/>
      <c r="J153" s="397"/>
      <c r="K153" s="397"/>
      <c r="L153" s="397"/>
      <c r="M153" s="397"/>
      <c r="N153" s="399"/>
    </row>
    <row r="154" spans="1:14" ht="12.75">
      <c r="A154" s="205"/>
      <c r="B154" s="205"/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</row>
  </sheetData>
  <mergeCells count="289">
    <mergeCell ref="K146:M146"/>
    <mergeCell ref="K147:M147"/>
    <mergeCell ref="K148:M148"/>
    <mergeCell ref="K142:M142"/>
    <mergeCell ref="K143:M143"/>
    <mergeCell ref="K144:M144"/>
    <mergeCell ref="K145:M145"/>
    <mergeCell ref="K138:M138"/>
    <mergeCell ref="K139:M139"/>
    <mergeCell ref="K140:M140"/>
    <mergeCell ref="K141:M141"/>
    <mergeCell ref="K134:M134"/>
    <mergeCell ref="K135:M135"/>
    <mergeCell ref="K136:M136"/>
    <mergeCell ref="K137:M137"/>
    <mergeCell ref="K130:M130"/>
    <mergeCell ref="K131:M131"/>
    <mergeCell ref="K132:M132"/>
    <mergeCell ref="K133:M133"/>
    <mergeCell ref="K125:M125"/>
    <mergeCell ref="N125:N126"/>
    <mergeCell ref="K126:M126"/>
    <mergeCell ref="A127:A128"/>
    <mergeCell ref="B127:B128"/>
    <mergeCell ref="C127:C128"/>
    <mergeCell ref="E127:F128"/>
    <mergeCell ref="K127:M127"/>
    <mergeCell ref="N127:N128"/>
    <mergeCell ref="K128:M128"/>
    <mergeCell ref="A125:A126"/>
    <mergeCell ref="B125:B126"/>
    <mergeCell ref="C125:C126"/>
    <mergeCell ref="E125:F126"/>
    <mergeCell ref="K121:M121"/>
    <mergeCell ref="N121:N122"/>
    <mergeCell ref="K122:M122"/>
    <mergeCell ref="A123:A124"/>
    <mergeCell ref="B123:B124"/>
    <mergeCell ref="C123:C124"/>
    <mergeCell ref="E123:F124"/>
    <mergeCell ref="K123:M123"/>
    <mergeCell ref="N123:N124"/>
    <mergeCell ref="K124:M124"/>
    <mergeCell ref="A121:A122"/>
    <mergeCell ref="B121:B122"/>
    <mergeCell ref="C121:C122"/>
    <mergeCell ref="E121:F122"/>
    <mergeCell ref="K117:M117"/>
    <mergeCell ref="N117:N118"/>
    <mergeCell ref="K118:M118"/>
    <mergeCell ref="A119:A120"/>
    <mergeCell ref="B119:B120"/>
    <mergeCell ref="C119:C120"/>
    <mergeCell ref="E119:F120"/>
    <mergeCell ref="K119:M119"/>
    <mergeCell ref="N119:N120"/>
    <mergeCell ref="K120:M120"/>
    <mergeCell ref="A117:A118"/>
    <mergeCell ref="B117:B118"/>
    <mergeCell ref="C117:C118"/>
    <mergeCell ref="E117:F118"/>
    <mergeCell ref="K113:M113"/>
    <mergeCell ref="N113:N114"/>
    <mergeCell ref="K114:M114"/>
    <mergeCell ref="A115:A116"/>
    <mergeCell ref="B115:B116"/>
    <mergeCell ref="C115:C116"/>
    <mergeCell ref="E115:F116"/>
    <mergeCell ref="K115:M115"/>
    <mergeCell ref="N115:N116"/>
    <mergeCell ref="K116:M116"/>
    <mergeCell ref="A113:A114"/>
    <mergeCell ref="B113:B114"/>
    <mergeCell ref="C113:C114"/>
    <mergeCell ref="E113:F114"/>
    <mergeCell ref="K109:M109"/>
    <mergeCell ref="N109:N110"/>
    <mergeCell ref="K110:M110"/>
    <mergeCell ref="A111:A112"/>
    <mergeCell ref="B111:B112"/>
    <mergeCell ref="C111:C112"/>
    <mergeCell ref="E111:F112"/>
    <mergeCell ref="K111:M111"/>
    <mergeCell ref="N111:N112"/>
    <mergeCell ref="K112:M112"/>
    <mergeCell ref="A109:A110"/>
    <mergeCell ref="B109:B110"/>
    <mergeCell ref="C109:C110"/>
    <mergeCell ref="E109:F110"/>
    <mergeCell ref="K105:M105"/>
    <mergeCell ref="N105:N106"/>
    <mergeCell ref="K106:M106"/>
    <mergeCell ref="A107:A108"/>
    <mergeCell ref="B107:B108"/>
    <mergeCell ref="C107:C108"/>
    <mergeCell ref="E107:F108"/>
    <mergeCell ref="K107:M107"/>
    <mergeCell ref="N107:N108"/>
    <mergeCell ref="K108:M108"/>
    <mergeCell ref="A105:A106"/>
    <mergeCell ref="B105:B106"/>
    <mergeCell ref="C105:C106"/>
    <mergeCell ref="E105:F106"/>
    <mergeCell ref="K101:M101"/>
    <mergeCell ref="N101:N102"/>
    <mergeCell ref="K102:M102"/>
    <mergeCell ref="A103:A104"/>
    <mergeCell ref="B103:B104"/>
    <mergeCell ref="C103:C104"/>
    <mergeCell ref="E103:F104"/>
    <mergeCell ref="K103:M103"/>
    <mergeCell ref="N103:N104"/>
    <mergeCell ref="K104:M104"/>
    <mergeCell ref="A101:A102"/>
    <mergeCell ref="B101:B102"/>
    <mergeCell ref="C101:C102"/>
    <mergeCell ref="E101:F102"/>
    <mergeCell ref="K97:M97"/>
    <mergeCell ref="N97:N98"/>
    <mergeCell ref="K98:M98"/>
    <mergeCell ref="A99:A100"/>
    <mergeCell ref="B99:B100"/>
    <mergeCell ref="C99:C100"/>
    <mergeCell ref="E99:F100"/>
    <mergeCell ref="K99:M99"/>
    <mergeCell ref="N99:N100"/>
    <mergeCell ref="K100:M100"/>
    <mergeCell ref="A97:A98"/>
    <mergeCell ref="B97:B98"/>
    <mergeCell ref="C97:C98"/>
    <mergeCell ref="E97:F98"/>
    <mergeCell ref="K93:M93"/>
    <mergeCell ref="N93:N94"/>
    <mergeCell ref="K94:M94"/>
    <mergeCell ref="A95:A96"/>
    <mergeCell ref="B95:B96"/>
    <mergeCell ref="C95:C96"/>
    <mergeCell ref="E95:F96"/>
    <mergeCell ref="K95:M95"/>
    <mergeCell ref="N95:N96"/>
    <mergeCell ref="K96:M96"/>
    <mergeCell ref="A93:A94"/>
    <mergeCell ref="B93:B94"/>
    <mergeCell ref="C93:C94"/>
    <mergeCell ref="E93:F94"/>
    <mergeCell ref="K89:M89"/>
    <mergeCell ref="N89:N90"/>
    <mergeCell ref="K90:M90"/>
    <mergeCell ref="A91:A92"/>
    <mergeCell ref="B91:B92"/>
    <mergeCell ref="C91:C92"/>
    <mergeCell ref="E91:F92"/>
    <mergeCell ref="K91:M91"/>
    <mergeCell ref="N91:N92"/>
    <mergeCell ref="K92:M92"/>
    <mergeCell ref="A89:A90"/>
    <mergeCell ref="B89:B90"/>
    <mergeCell ref="C89:C90"/>
    <mergeCell ref="E89:F90"/>
    <mergeCell ref="K85:M85"/>
    <mergeCell ref="N85:N86"/>
    <mergeCell ref="K86:M86"/>
    <mergeCell ref="A87:A88"/>
    <mergeCell ref="B87:B88"/>
    <mergeCell ref="C87:C88"/>
    <mergeCell ref="E87:F88"/>
    <mergeCell ref="K87:M87"/>
    <mergeCell ref="N87:N88"/>
    <mergeCell ref="K88:M88"/>
    <mergeCell ref="A85:A86"/>
    <mergeCell ref="B85:B86"/>
    <mergeCell ref="C85:C86"/>
    <mergeCell ref="E85:F86"/>
    <mergeCell ref="K81:M81"/>
    <mergeCell ref="N81:N82"/>
    <mergeCell ref="K82:M82"/>
    <mergeCell ref="A83:A84"/>
    <mergeCell ref="B83:B84"/>
    <mergeCell ref="C83:C84"/>
    <mergeCell ref="E83:F84"/>
    <mergeCell ref="K83:M83"/>
    <mergeCell ref="N83:N84"/>
    <mergeCell ref="K84:M84"/>
    <mergeCell ref="A81:A82"/>
    <mergeCell ref="B81:B82"/>
    <mergeCell ref="C81:C82"/>
    <mergeCell ref="E81:F82"/>
    <mergeCell ref="K77:M77"/>
    <mergeCell ref="N77:N78"/>
    <mergeCell ref="K78:M78"/>
    <mergeCell ref="A79:A80"/>
    <mergeCell ref="B79:B80"/>
    <mergeCell ref="C79:C80"/>
    <mergeCell ref="E79:F80"/>
    <mergeCell ref="K79:M79"/>
    <mergeCell ref="N79:N80"/>
    <mergeCell ref="K80:M80"/>
    <mergeCell ref="A77:A78"/>
    <mergeCell ref="B77:B78"/>
    <mergeCell ref="C77:C78"/>
    <mergeCell ref="E77:F78"/>
    <mergeCell ref="K73:M73"/>
    <mergeCell ref="N73:N74"/>
    <mergeCell ref="K74:M74"/>
    <mergeCell ref="A75:A76"/>
    <mergeCell ref="B75:B76"/>
    <mergeCell ref="C75:C76"/>
    <mergeCell ref="E75:F76"/>
    <mergeCell ref="K75:M75"/>
    <mergeCell ref="N75:N76"/>
    <mergeCell ref="K76:M76"/>
    <mergeCell ref="A73:A74"/>
    <mergeCell ref="B73:B74"/>
    <mergeCell ref="C73:C74"/>
    <mergeCell ref="E73:F74"/>
    <mergeCell ref="N69:N70"/>
    <mergeCell ref="K70:M70"/>
    <mergeCell ref="A71:A72"/>
    <mergeCell ref="B71:B72"/>
    <mergeCell ref="C71:C72"/>
    <mergeCell ref="E71:F72"/>
    <mergeCell ref="K71:M71"/>
    <mergeCell ref="N71:N72"/>
    <mergeCell ref="K72:M72"/>
    <mergeCell ref="K67:M67"/>
    <mergeCell ref="A69:A70"/>
    <mergeCell ref="B69:B70"/>
    <mergeCell ref="C69:C70"/>
    <mergeCell ref="E69:F70"/>
    <mergeCell ref="K69:M69"/>
    <mergeCell ref="K63:M63"/>
    <mergeCell ref="K64:M64"/>
    <mergeCell ref="K65:M65"/>
    <mergeCell ref="K66:M66"/>
    <mergeCell ref="K59:M59"/>
    <mergeCell ref="K60:M60"/>
    <mergeCell ref="K61:M61"/>
    <mergeCell ref="K62:M62"/>
    <mergeCell ref="K55:M55"/>
    <mergeCell ref="A56:D56"/>
    <mergeCell ref="K56:M56"/>
    <mergeCell ref="K58:M58"/>
    <mergeCell ref="K45:M45"/>
    <mergeCell ref="K46:M46"/>
    <mergeCell ref="A54:D54"/>
    <mergeCell ref="K54:M54"/>
    <mergeCell ref="K41:M41"/>
    <mergeCell ref="K42:M42"/>
    <mergeCell ref="K43:M43"/>
    <mergeCell ref="K44:M44"/>
    <mergeCell ref="K37:M37"/>
    <mergeCell ref="K38:M38"/>
    <mergeCell ref="K39:M39"/>
    <mergeCell ref="K40:M40"/>
    <mergeCell ref="K33:M33"/>
    <mergeCell ref="K34:M34"/>
    <mergeCell ref="K35:M35"/>
    <mergeCell ref="K36:M36"/>
    <mergeCell ref="K29:M29"/>
    <mergeCell ref="K30:M30"/>
    <mergeCell ref="K31:M31"/>
    <mergeCell ref="K32:M32"/>
    <mergeCell ref="K25:M25"/>
    <mergeCell ref="K26:M26"/>
    <mergeCell ref="K27:M27"/>
    <mergeCell ref="K28:M28"/>
    <mergeCell ref="K21:M21"/>
    <mergeCell ref="K22:M22"/>
    <mergeCell ref="K23:M23"/>
    <mergeCell ref="K24:M24"/>
    <mergeCell ref="K17:M17"/>
    <mergeCell ref="K18:M18"/>
    <mergeCell ref="K19:M19"/>
    <mergeCell ref="K20:M20"/>
    <mergeCell ref="A13:D13"/>
    <mergeCell ref="K13:M13"/>
    <mergeCell ref="K14:M14"/>
    <mergeCell ref="A15:D15"/>
    <mergeCell ref="K15:M15"/>
    <mergeCell ref="A9:D9"/>
    <mergeCell ref="E9:J9"/>
    <mergeCell ref="K9:M9"/>
    <mergeCell ref="A11:D11"/>
    <mergeCell ref="E11:H11"/>
    <mergeCell ref="J11:M11"/>
    <mergeCell ref="A5:E5"/>
    <mergeCell ref="F5:J5"/>
    <mergeCell ref="K7:M7"/>
    <mergeCell ref="I8:J8"/>
  </mergeCells>
  <printOptions/>
  <pageMargins left="0.75" right="0.75" top="1" bottom="1" header="0.4921259845" footer="0.4921259845"/>
  <pageSetup horizontalDpi="600" verticalDpi="600" orientation="portrait" paperSize="9" scale="76" r:id="rId4"/>
  <colBreaks count="1" manualBreakCount="1">
    <brk id="13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Vrkoslav;O410;972231198</dc:creator>
  <cp:keywords/>
  <dc:description/>
  <cp:lastModifiedBy>horakova</cp:lastModifiedBy>
  <cp:lastPrinted>2005-06-01T14:15:28Z</cp:lastPrinted>
  <dcterms:created xsi:type="dcterms:W3CDTF">2005-06-01T14:02:32Z</dcterms:created>
  <dcterms:modified xsi:type="dcterms:W3CDTF">2005-07-21T11:57:23Z</dcterms:modified>
  <cp:category/>
  <cp:version/>
  <cp:contentType/>
  <cp:contentStatus/>
</cp:coreProperties>
</file>